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55" windowWidth="24615" windowHeight="10170" firstSheet="1" activeTab="1"/>
  </bookViews>
  <sheets>
    <sheet name="Rekapitulace stavby" sheetId="1" state="veryHidden" r:id="rId1"/>
    <sheet name="01 - SO 01 - stavební úpr..." sheetId="2" r:id="rId2"/>
  </sheets>
  <definedNames>
    <definedName name="_xlnm._FilterDatabase" localSheetId="1" hidden="1">'01 - SO 01 - stavební úpr...'!$C$139:$K$483</definedName>
    <definedName name="_xlnm.Print_Titles" localSheetId="1">'01 - SO 01 - stavební úpr...'!$139:$139</definedName>
    <definedName name="_xlnm.Print_Titles" localSheetId="0">'Rekapitulace stavby'!$92:$92</definedName>
    <definedName name="_xlnm.Print_Area" localSheetId="1">'01 - SO 01 - stavební úpr...'!$C$4:$J$76,'01 - SO 01 - stavební úpr...'!$C$82:$J$121,'01 - SO 01 - stavební úpr...'!$C$127:$J$483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479" i="2"/>
  <c r="BH479" i="2"/>
  <c r="BG479" i="2"/>
  <c r="BF479" i="2"/>
  <c r="T479" i="2"/>
  <c r="R479" i="2"/>
  <c r="P479" i="2"/>
  <c r="BI475" i="2"/>
  <c r="BH475" i="2"/>
  <c r="BG475" i="2"/>
  <c r="BF475" i="2"/>
  <c r="T475" i="2"/>
  <c r="R475" i="2"/>
  <c r="P475" i="2"/>
  <c r="BI471" i="2"/>
  <c r="BH471" i="2"/>
  <c r="BG471" i="2"/>
  <c r="BF471" i="2"/>
  <c r="T471" i="2"/>
  <c r="R471" i="2"/>
  <c r="P471" i="2"/>
  <c r="BI465" i="2"/>
  <c r="BH465" i="2"/>
  <c r="BG465" i="2"/>
  <c r="BF465" i="2"/>
  <c r="T465" i="2"/>
  <c r="T464" i="2"/>
  <c r="R465" i="2"/>
  <c r="R464" i="2"/>
  <c r="P465" i="2"/>
  <c r="P464" i="2"/>
  <c r="BI462" i="2"/>
  <c r="BH462" i="2"/>
  <c r="BG462" i="2"/>
  <c r="BF462" i="2"/>
  <c r="T462" i="2"/>
  <c r="T461" i="2"/>
  <c r="R462" i="2"/>
  <c r="R461" i="2"/>
  <c r="P462" i="2"/>
  <c r="P461" i="2"/>
  <c r="BI460" i="2"/>
  <c r="BH460" i="2"/>
  <c r="BG460" i="2"/>
  <c r="BF460" i="2"/>
  <c r="T460" i="2"/>
  <c r="R460" i="2"/>
  <c r="P460" i="2"/>
  <c r="BI456" i="2"/>
  <c r="BH456" i="2"/>
  <c r="BG456" i="2"/>
  <c r="BF456" i="2"/>
  <c r="T456" i="2"/>
  <c r="R456" i="2"/>
  <c r="P456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29" i="2"/>
  <c r="BH429" i="2"/>
  <c r="BG429" i="2"/>
  <c r="BF429" i="2"/>
  <c r="T429" i="2"/>
  <c r="R429" i="2"/>
  <c r="P429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T254" i="2" s="1"/>
  <c r="R255" i="2"/>
  <c r="R254" i="2" s="1"/>
  <c r="P255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27" i="2"/>
  <c r="BH227" i="2"/>
  <c r="BG227" i="2"/>
  <c r="BF227" i="2"/>
  <c r="T227" i="2"/>
  <c r="R227" i="2"/>
  <c r="P227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J137" i="2"/>
  <c r="J136" i="2"/>
  <c r="F136" i="2"/>
  <c r="F134" i="2"/>
  <c r="E132" i="2"/>
  <c r="J92" i="2"/>
  <c r="J91" i="2"/>
  <c r="F91" i="2"/>
  <c r="F89" i="2"/>
  <c r="E87" i="2"/>
  <c r="J18" i="2"/>
  <c r="E18" i="2"/>
  <c r="F137" i="2" s="1"/>
  <c r="J17" i="2"/>
  <c r="J12" i="2"/>
  <c r="J134" i="2"/>
  <c r="E7" i="2"/>
  <c r="E130" i="2" s="1"/>
  <c r="L90" i="1"/>
  <c r="AM90" i="1"/>
  <c r="AM89" i="1"/>
  <c r="L89" i="1"/>
  <c r="AM87" i="1"/>
  <c r="L87" i="1"/>
  <c r="L85" i="1"/>
  <c r="L84" i="1"/>
  <c r="BK475" i="2"/>
  <c r="BK460" i="2"/>
  <c r="J436" i="2"/>
  <c r="J413" i="2"/>
  <c r="J391" i="2"/>
  <c r="BK377" i="2"/>
  <c r="BK370" i="2"/>
  <c r="J353" i="2"/>
  <c r="BK346" i="2"/>
  <c r="BK332" i="2"/>
  <c r="J320" i="2"/>
  <c r="BK305" i="2"/>
  <c r="J287" i="2"/>
  <c r="J281" i="2"/>
  <c r="J278" i="2"/>
  <c r="J275" i="2"/>
  <c r="J270" i="2"/>
  <c r="BK262" i="2"/>
  <c r="J227" i="2"/>
  <c r="BK208" i="2"/>
  <c r="J155" i="2"/>
  <c r="BK143" i="2"/>
  <c r="BK435" i="2"/>
  <c r="BK413" i="2"/>
  <c r="J384" i="2"/>
  <c r="J368" i="2"/>
  <c r="BK353" i="2"/>
  <c r="BK335" i="2"/>
  <c r="J331" i="2"/>
  <c r="BK325" i="2"/>
  <c r="BK318" i="2"/>
  <c r="BK284" i="2"/>
  <c r="BK275" i="2"/>
  <c r="J265" i="2"/>
  <c r="BK255" i="2"/>
  <c r="BK249" i="2"/>
  <c r="BK204" i="2"/>
  <c r="BK199" i="2"/>
  <c r="BK191" i="2"/>
  <c r="BK153" i="2"/>
  <c r="BK416" i="2"/>
  <c r="BK393" i="2"/>
  <c r="BK368" i="2"/>
  <c r="J347" i="2"/>
  <c r="J318" i="2"/>
  <c r="J308" i="2"/>
  <c r="BK300" i="2"/>
  <c r="BK285" i="2"/>
  <c r="BK270" i="2"/>
  <c r="J251" i="2"/>
  <c r="J240" i="2"/>
  <c r="J199" i="2"/>
  <c r="BK155" i="2"/>
  <c r="BK465" i="2"/>
  <c r="J421" i="2"/>
  <c r="J400" i="2"/>
  <c r="BK391" i="2"/>
  <c r="BK384" i="2"/>
  <c r="BK352" i="2"/>
  <c r="J338" i="2"/>
  <c r="BK327" i="2"/>
  <c r="BK296" i="2"/>
  <c r="J286" i="2"/>
  <c r="BK280" i="2"/>
  <c r="BK274" i="2"/>
  <c r="BK240" i="2"/>
  <c r="J204" i="2"/>
  <c r="J193" i="2"/>
  <c r="BK152" i="2"/>
  <c r="BK260" i="2"/>
  <c r="BK213" i="2"/>
  <c r="J197" i="2"/>
  <c r="J152" i="2"/>
  <c r="J465" i="2"/>
  <c r="J414" i="2"/>
  <c r="J390" i="2"/>
  <c r="J370" i="2"/>
  <c r="BK355" i="2"/>
  <c r="BK338" i="2"/>
  <c r="BK333" i="2"/>
  <c r="BK329" i="2"/>
  <c r="BK320" i="2"/>
  <c r="BK287" i="2"/>
  <c r="J276" i="2"/>
  <c r="J268" i="2"/>
  <c r="J260" i="2"/>
  <c r="BK251" i="2"/>
  <c r="BK212" i="2"/>
  <c r="BK201" i="2"/>
  <c r="BK193" i="2"/>
  <c r="BK163" i="2"/>
  <c r="BK462" i="2"/>
  <c r="BK400" i="2"/>
  <c r="BK378" i="2"/>
  <c r="BK350" i="2"/>
  <c r="J342" i="2"/>
  <c r="BK312" i="2"/>
  <c r="J305" i="2"/>
  <c r="BK286" i="2"/>
  <c r="J271" i="2"/>
  <c r="J262" i="2"/>
  <c r="BK227" i="2"/>
  <c r="BK196" i="2"/>
  <c r="J153" i="2"/>
  <c r="J460" i="2"/>
  <c r="BK414" i="2"/>
  <c r="J392" i="2"/>
  <c r="BK386" i="2"/>
  <c r="J375" i="2"/>
  <c r="J349" i="2"/>
  <c r="BK330" i="2"/>
  <c r="BK323" i="2"/>
  <c r="J294" i="2"/>
  <c r="J284" i="2"/>
  <c r="J277" i="2"/>
  <c r="BK258" i="2"/>
  <c r="J212" i="2"/>
  <c r="J202" i="2"/>
  <c r="BK165" i="2"/>
  <c r="J151" i="2"/>
  <c r="AS94" i="1"/>
  <c r="BK479" i="2"/>
  <c r="J462" i="2"/>
  <c r="BK438" i="2"/>
  <c r="J423" i="2"/>
  <c r="J398" i="2"/>
  <c r="J386" i="2"/>
  <c r="BK372" i="2"/>
  <c r="J355" i="2"/>
  <c r="J352" i="2"/>
  <c r="J336" i="2"/>
  <c r="J323" i="2"/>
  <c r="BK307" i="2"/>
  <c r="BK290" i="2"/>
  <c r="BK283" i="2"/>
  <c r="J280" i="2"/>
  <c r="BK277" i="2"/>
  <c r="BK271" i="2"/>
  <c r="BK266" i="2"/>
  <c r="BK246" i="2"/>
  <c r="BK210" i="2"/>
  <c r="J192" i="2"/>
  <c r="BK151" i="2"/>
  <c r="BK456" i="2"/>
  <c r="BK429" i="2"/>
  <c r="BK392" i="2"/>
  <c r="BK375" i="2"/>
  <c r="BK357" i="2"/>
  <c r="BK336" i="2"/>
  <c r="J332" i="2"/>
  <c r="J327" i="2"/>
  <c r="J312" i="2"/>
  <c r="J285" i="2"/>
  <c r="J274" i="2"/>
  <c r="J266" i="2"/>
  <c r="J258" i="2"/>
  <c r="J250" i="2"/>
  <c r="J213" i="2"/>
  <c r="BK197" i="2"/>
  <c r="BK192" i="2"/>
  <c r="J162" i="2"/>
  <c r="J438" i="2"/>
  <c r="J388" i="2"/>
  <c r="J364" i="2"/>
  <c r="BK344" i="2"/>
  <c r="J316" i="2"/>
  <c r="J307" i="2"/>
  <c r="J296" i="2"/>
  <c r="BK278" i="2"/>
  <c r="J264" i="2"/>
  <c r="BK242" i="2"/>
  <c r="J201" i="2"/>
  <c r="BK164" i="2"/>
  <c r="J471" i="2"/>
  <c r="BK423" i="2"/>
  <c r="BK412" i="2"/>
  <c r="BK394" i="2"/>
  <c r="BK388" i="2"/>
  <c r="J378" i="2"/>
  <c r="J350" i="2"/>
  <c r="J344" i="2"/>
  <c r="J329" i="2"/>
  <c r="BK322" i="2"/>
  <c r="J290" i="2"/>
  <c r="J283" i="2"/>
  <c r="J279" i="2"/>
  <c r="BK268" i="2"/>
  <c r="J249" i="2"/>
  <c r="J205" i="2"/>
  <c r="J191" i="2"/>
  <c r="BK162" i="2"/>
  <c r="J143" i="2"/>
  <c r="J479" i="2"/>
  <c r="J475" i="2"/>
  <c r="J456" i="2"/>
  <c r="BK421" i="2"/>
  <c r="J393" i="2"/>
  <c r="J382" i="2"/>
  <c r="J374" i="2"/>
  <c r="J357" i="2"/>
  <c r="BK349" i="2"/>
  <c r="J333" i="2"/>
  <c r="BK331" i="2"/>
  <c r="BK316" i="2"/>
  <c r="J300" i="2"/>
  <c r="BK288" i="2"/>
  <c r="BK282" i="2"/>
  <c r="BK279" i="2"/>
  <c r="BK276" i="2"/>
  <c r="BK269" i="2"/>
  <c r="BK253" i="2"/>
  <c r="J242" i="2"/>
  <c r="BK205" i="2"/>
  <c r="J165" i="2"/>
  <c r="J149" i="2"/>
  <c r="BK436" i="2"/>
  <c r="J412" i="2"/>
  <c r="J377" i="2"/>
  <c r="BK364" i="2"/>
  <c r="BK342" i="2"/>
  <c r="J334" i="2"/>
  <c r="J330" i="2"/>
  <c r="J322" i="2"/>
  <c r="BK308" i="2"/>
  <c r="J282" i="2"/>
  <c r="J269" i="2"/>
  <c r="BK264" i="2"/>
  <c r="J253" i="2"/>
  <c r="J246" i="2"/>
  <c r="BK202" i="2"/>
  <c r="J196" i="2"/>
  <c r="J164" i="2"/>
  <c r="BK471" i="2"/>
  <c r="J435" i="2"/>
  <c r="J394" i="2"/>
  <c r="J372" i="2"/>
  <c r="J346" i="2"/>
  <c r="BK334" i="2"/>
  <c r="J306" i="2"/>
  <c r="BK294" i="2"/>
  <c r="BK273" i="2"/>
  <c r="BK265" i="2"/>
  <c r="BK250" i="2"/>
  <c r="J208" i="2"/>
  <c r="J195" i="2"/>
  <c r="J429" i="2"/>
  <c r="J416" i="2"/>
  <c r="BK398" i="2"/>
  <c r="BK390" i="2"/>
  <c r="BK382" i="2"/>
  <c r="BK374" i="2"/>
  <c r="BK347" i="2"/>
  <c r="J335" i="2"/>
  <c r="J325" i="2"/>
  <c r="BK306" i="2"/>
  <c r="J288" i="2"/>
  <c r="BK281" i="2"/>
  <c r="J273" i="2"/>
  <c r="J255" i="2"/>
  <c r="J210" i="2"/>
  <c r="BK195" i="2"/>
  <c r="J163" i="2"/>
  <c r="BK149" i="2"/>
  <c r="T142" i="2" l="1"/>
  <c r="P154" i="2"/>
  <c r="P207" i="2"/>
  <c r="P248" i="2"/>
  <c r="BK257" i="2"/>
  <c r="J257" i="2"/>
  <c r="J104" i="2" s="1"/>
  <c r="R257" i="2"/>
  <c r="P263" i="2"/>
  <c r="BK272" i="2"/>
  <c r="J272" i="2" s="1"/>
  <c r="J107" i="2" s="1"/>
  <c r="BK289" i="2"/>
  <c r="J289" i="2"/>
  <c r="J108" i="2" s="1"/>
  <c r="BK319" i="2"/>
  <c r="J319" i="2"/>
  <c r="J109" i="2"/>
  <c r="P319" i="2"/>
  <c r="P324" i="2"/>
  <c r="R337" i="2"/>
  <c r="R356" i="2"/>
  <c r="T387" i="2"/>
  <c r="P399" i="2"/>
  <c r="R422" i="2"/>
  <c r="T437" i="2"/>
  <c r="BK470" i="2"/>
  <c r="J470" i="2" s="1"/>
  <c r="J120" i="2" s="1"/>
  <c r="P142" i="2"/>
  <c r="P141" i="2" s="1"/>
  <c r="R154" i="2"/>
  <c r="T207" i="2"/>
  <c r="T248" i="2"/>
  <c r="P257" i="2"/>
  <c r="T263" i="2"/>
  <c r="T267" i="2"/>
  <c r="R272" i="2"/>
  <c r="R289" i="2"/>
  <c r="T319" i="2"/>
  <c r="R324" i="2"/>
  <c r="P337" i="2"/>
  <c r="P356" i="2"/>
  <c r="P387" i="2"/>
  <c r="R399" i="2"/>
  <c r="T422" i="2"/>
  <c r="R437" i="2"/>
  <c r="P470" i="2"/>
  <c r="P463" i="2"/>
  <c r="BK142" i="2"/>
  <c r="J142" i="2" s="1"/>
  <c r="J98" i="2" s="1"/>
  <c r="BK154" i="2"/>
  <c r="J154" i="2" s="1"/>
  <c r="J99" i="2" s="1"/>
  <c r="BK207" i="2"/>
  <c r="J207" i="2"/>
  <c r="J100" i="2" s="1"/>
  <c r="BK248" i="2"/>
  <c r="J248" i="2"/>
  <c r="J101" i="2"/>
  <c r="BK263" i="2"/>
  <c r="J263" i="2" s="1"/>
  <c r="J105" i="2" s="1"/>
  <c r="BK267" i="2"/>
  <c r="J267" i="2" s="1"/>
  <c r="J106" i="2" s="1"/>
  <c r="R267" i="2"/>
  <c r="T272" i="2"/>
  <c r="T256" i="2" s="1"/>
  <c r="T289" i="2"/>
  <c r="R319" i="2"/>
  <c r="T324" i="2"/>
  <c r="T337" i="2"/>
  <c r="T356" i="2"/>
  <c r="R387" i="2"/>
  <c r="T399" i="2"/>
  <c r="P422" i="2"/>
  <c r="BK437" i="2"/>
  <c r="J437" i="2" s="1"/>
  <c r="J116" i="2" s="1"/>
  <c r="R470" i="2"/>
  <c r="R463" i="2"/>
  <c r="R142" i="2"/>
  <c r="T154" i="2"/>
  <c r="R207" i="2"/>
  <c r="R248" i="2"/>
  <c r="T257" i="2"/>
  <c r="R263" i="2"/>
  <c r="P267" i="2"/>
  <c r="P272" i="2"/>
  <c r="P289" i="2"/>
  <c r="BK324" i="2"/>
  <c r="J324" i="2" s="1"/>
  <c r="J110" i="2" s="1"/>
  <c r="BK337" i="2"/>
  <c r="J337" i="2"/>
  <c r="J111" i="2" s="1"/>
  <c r="BK356" i="2"/>
  <c r="J356" i="2"/>
  <c r="J112" i="2"/>
  <c r="BK387" i="2"/>
  <c r="J387" i="2" s="1"/>
  <c r="J113" i="2" s="1"/>
  <c r="BK399" i="2"/>
  <c r="J399" i="2" s="1"/>
  <c r="J114" i="2" s="1"/>
  <c r="BK422" i="2"/>
  <c r="J422" i="2"/>
  <c r="J115" i="2" s="1"/>
  <c r="P437" i="2"/>
  <c r="T470" i="2"/>
  <c r="T463" i="2"/>
  <c r="BK461" i="2"/>
  <c r="J461" i="2" s="1"/>
  <c r="J117" i="2" s="1"/>
  <c r="BK254" i="2"/>
  <c r="J254" i="2" s="1"/>
  <c r="J102" i="2" s="1"/>
  <c r="BK464" i="2"/>
  <c r="BK463" i="2"/>
  <c r="J463" i="2" s="1"/>
  <c r="J118" i="2" s="1"/>
  <c r="BE153" i="2"/>
  <c r="BE162" i="2"/>
  <c r="BE163" i="2"/>
  <c r="BE196" i="2"/>
  <c r="BE199" i="2"/>
  <c r="BE213" i="2"/>
  <c r="BE242" i="2"/>
  <c r="BE249" i="2"/>
  <c r="BE251" i="2"/>
  <c r="BE262" i="2"/>
  <c r="BE264" i="2"/>
  <c r="BE269" i="2"/>
  <c r="BE275" i="2"/>
  <c r="BE286" i="2"/>
  <c r="BE307" i="2"/>
  <c r="BE312" i="2"/>
  <c r="BE318" i="2"/>
  <c r="BE331" i="2"/>
  <c r="BE332" i="2"/>
  <c r="BE333" i="2"/>
  <c r="BE353" i="2"/>
  <c r="BE355" i="2"/>
  <c r="BE357" i="2"/>
  <c r="BE368" i="2"/>
  <c r="BE370" i="2"/>
  <c r="BE436" i="2"/>
  <c r="BE438" i="2"/>
  <c r="BE462" i="2"/>
  <c r="E85" i="2"/>
  <c r="J89" i="2"/>
  <c r="BE149" i="2"/>
  <c r="BE151" i="2"/>
  <c r="BE165" i="2"/>
  <c r="BE192" i="2"/>
  <c r="BE202" i="2"/>
  <c r="BE204" i="2"/>
  <c r="BE210" i="2"/>
  <c r="BE212" i="2"/>
  <c r="BE246" i="2"/>
  <c r="BE253" i="2"/>
  <c r="BE255" i="2"/>
  <c r="BE258" i="2"/>
  <c r="BE266" i="2"/>
  <c r="BE268" i="2"/>
  <c r="BE274" i="2"/>
  <c r="BE276" i="2"/>
  <c r="BE279" i="2"/>
  <c r="BE280" i="2"/>
  <c r="BE282" i="2"/>
  <c r="BE283" i="2"/>
  <c r="BE287" i="2"/>
  <c r="BE320" i="2"/>
  <c r="BE323" i="2"/>
  <c r="BE325" i="2"/>
  <c r="BE327" i="2"/>
  <c r="BE330" i="2"/>
  <c r="BE335" i="2"/>
  <c r="BE336" i="2"/>
  <c r="BE349" i="2"/>
  <c r="BE352" i="2"/>
  <c r="BE374" i="2"/>
  <c r="BE375" i="2"/>
  <c r="BE382" i="2"/>
  <c r="BE384" i="2"/>
  <c r="BE390" i="2"/>
  <c r="BE391" i="2"/>
  <c r="BE392" i="2"/>
  <c r="BE412" i="2"/>
  <c r="BE413" i="2"/>
  <c r="BE414" i="2"/>
  <c r="BE416" i="2"/>
  <c r="BE423" i="2"/>
  <c r="BE460" i="2"/>
  <c r="F92" i="2"/>
  <c r="BE143" i="2"/>
  <c r="BE152" i="2"/>
  <c r="BE155" i="2"/>
  <c r="BE164" i="2"/>
  <c r="BE205" i="2"/>
  <c r="BE208" i="2"/>
  <c r="BE227" i="2"/>
  <c r="BE240" i="2"/>
  <c r="BE260" i="2"/>
  <c r="BE265" i="2"/>
  <c r="BE270" i="2"/>
  <c r="BE271" i="2"/>
  <c r="BE277" i="2"/>
  <c r="BE278" i="2"/>
  <c r="BE281" i="2"/>
  <c r="BE288" i="2"/>
  <c r="BE290" i="2"/>
  <c r="BE294" i="2"/>
  <c r="BE296" i="2"/>
  <c r="BE300" i="2"/>
  <c r="BE305" i="2"/>
  <c r="BE306" i="2"/>
  <c r="BE316" i="2"/>
  <c r="BE322" i="2"/>
  <c r="BE344" i="2"/>
  <c r="BE346" i="2"/>
  <c r="BE347" i="2"/>
  <c r="BE350" i="2"/>
  <c r="BE372" i="2"/>
  <c r="BE378" i="2"/>
  <c r="BE386" i="2"/>
  <c r="BE393" i="2"/>
  <c r="BE394" i="2"/>
  <c r="BE421" i="2"/>
  <c r="BE456" i="2"/>
  <c r="BE471" i="2"/>
  <c r="BE191" i="2"/>
  <c r="BE193" i="2"/>
  <c r="BE195" i="2"/>
  <c r="BE197" i="2"/>
  <c r="BE201" i="2"/>
  <c r="BE250" i="2"/>
  <c r="BE273" i="2"/>
  <c r="BE284" i="2"/>
  <c r="BE285" i="2"/>
  <c r="BE308" i="2"/>
  <c r="BE329" i="2"/>
  <c r="BE334" i="2"/>
  <c r="BE338" i="2"/>
  <c r="BE342" i="2"/>
  <c r="BE364" i="2"/>
  <c r="BE377" i="2"/>
  <c r="BE388" i="2"/>
  <c r="BE398" i="2"/>
  <c r="BE400" i="2"/>
  <c r="BE429" i="2"/>
  <c r="BE435" i="2"/>
  <c r="BE465" i="2"/>
  <c r="BE475" i="2"/>
  <c r="BE479" i="2"/>
  <c r="F34" i="2"/>
  <c r="BA95" i="1" s="1"/>
  <c r="BA94" i="1" s="1"/>
  <c r="W30" i="1" s="1"/>
  <c r="J34" i="2"/>
  <c r="AW95" i="1" s="1"/>
  <c r="F35" i="2"/>
  <c r="BB95" i="1" s="1"/>
  <c r="BB94" i="1" s="1"/>
  <c r="AX94" i="1" s="1"/>
  <c r="F37" i="2"/>
  <c r="BD95" i="1"/>
  <c r="BD94" i="1"/>
  <c r="W33" i="1" s="1"/>
  <c r="F36" i="2"/>
  <c r="BC95" i="1" s="1"/>
  <c r="BC94" i="1" s="1"/>
  <c r="AY94" i="1" s="1"/>
  <c r="R141" i="2" l="1"/>
  <c r="P256" i="2"/>
  <c r="P140" i="2" s="1"/>
  <c r="AU95" i="1" s="1"/>
  <c r="AU94" i="1" s="1"/>
  <c r="R256" i="2"/>
  <c r="T141" i="2"/>
  <c r="T140" i="2" s="1"/>
  <c r="BK141" i="2"/>
  <c r="J141" i="2"/>
  <c r="J97" i="2"/>
  <c r="BK256" i="2"/>
  <c r="J256" i="2" s="1"/>
  <c r="J103" i="2" s="1"/>
  <c r="J464" i="2"/>
  <c r="J119" i="2" s="1"/>
  <c r="F33" i="2"/>
  <c r="AZ95" i="1" s="1"/>
  <c r="AZ94" i="1" s="1"/>
  <c r="AV94" i="1" s="1"/>
  <c r="AK29" i="1" s="1"/>
  <c r="J33" i="2"/>
  <c r="AV95" i="1" s="1"/>
  <c r="AT95" i="1" s="1"/>
  <c r="W32" i="1"/>
  <c r="W31" i="1"/>
  <c r="AW94" i="1"/>
  <c r="AK30" i="1"/>
  <c r="R140" i="2" l="1"/>
  <c r="BK140" i="2"/>
  <c r="J140" i="2" s="1"/>
  <c r="J30" i="2" s="1"/>
  <c r="AG95" i="1" s="1"/>
  <c r="AG94" i="1" s="1"/>
  <c r="AT94" i="1"/>
  <c r="W29" i="1"/>
  <c r="AN94" i="1" l="1"/>
  <c r="AK26" i="1"/>
  <c r="AK35" i="1" s="1"/>
  <c r="J39" i="2"/>
  <c r="J96" i="2"/>
  <c r="AN95" i="1"/>
</calcChain>
</file>

<file path=xl/sharedStrings.xml><?xml version="1.0" encoding="utf-8"?>
<sst xmlns="http://schemas.openxmlformats.org/spreadsheetml/2006/main" count="3955" uniqueCount="854">
  <si>
    <t>Export Komplet</t>
  </si>
  <si>
    <t/>
  </si>
  <si>
    <t>2.0</t>
  </si>
  <si>
    <t>ZAMOK</t>
  </si>
  <si>
    <t>False</t>
  </si>
  <si>
    <t>{803fb1d5-d2b8-4b8a-990b-82d6135c9bc1}</t>
  </si>
  <si>
    <t>0,1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</si>
  <si>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</si>
  <si>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</si>
  <si>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</si>
  <si>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</si>
  <si>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</si>
  <si>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</si>
  <si>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</si>
  <si>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25-70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</si>
  <si>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</si>
  <si>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</si>
  <si>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vytopeného suterénu školy</t>
  </si>
  <si>
    <t>KSO:</t>
  </si>
  <si>
    <t>CC-CZ:</t>
  </si>
  <si>
    <t>Místo:</t>
  </si>
  <si>
    <t>K.Ú. Opava Kateřinky parc.č. 1653</t>
  </si>
  <si>
    <t>Datum:</t>
  </si>
  <si>
    <t>30. 10. 2025</t>
  </si>
  <si>
    <t>Zadavatel:</t>
  </si>
  <si>
    <t>IČ:</t>
  </si>
  <si>
    <t>00845299</t>
  </si>
  <si>
    <t>SŠT Opava, příspěvková organizace</t>
  </si>
  <si>
    <t>DIČ:</t>
  </si>
  <si>
    <t>CZ00845299</t>
  </si>
  <si>
    <t>Uchazeč:</t>
  </si>
  <si>
    <t>Vyplň údaj</t>
  </si>
  <si>
    <t>Projektant:</t>
  </si>
  <si>
    <t>88609928</t>
  </si>
  <si>
    <t>ing. Patrik Komárek</t>
  </si>
  <si>
    <t>True</t>
  </si>
  <si>
    <t>1</t>
  </si>
  <si>
    <t>Zpracovatel:</t>
  </si>
  <si>
    <t>Sandtner Vladimír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</si>
  <si>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</si>
  <si>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</si>
  <si>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</si>
  <si>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</si>
  <si>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</si>
  <si>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</si>
  <si>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</si>
  <si>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</si>
  <si>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</si>
  <si>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</si>
  <si>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</si>
  <si>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</si>
  <si>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</si>
  <si>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</si>
  <si>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</si>
  <si>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</si>
  <si>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</si>
  <si>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</si>
  <si>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</si>
  <si>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</si>
  <si>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</si>
  <si>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</si>
  <si>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</si>
  <si>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</si>
  <si>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</si>
  <si>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</si>
  <si>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</si>
  <si>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</si>
  <si>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</si>
  <si>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</si>
  <si>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</si>
  <si>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</si>
  <si>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</si>
  <si>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</si>
  <si>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</si>
  <si>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</si>
  <si>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</si>
  <si>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</si>
  <si>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</si>
  <si>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</si>
  <si>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</si>
  <si>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</si>
  <si>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</si>
  <si>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</si>
  <si>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</si>
  <si>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</si>
  <si>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</si>
  <si>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01 - stavební úpravy 1.PP</t>
  </si>
  <si>
    <t>STA</t>
  </si>
  <si>
    <t>{c582646e-ed6a-49dc-944d-f5e3f37e7188}</t>
  </si>
  <si>
    <t>2</t>
  </si>
  <si>
    <t>KRYCÍ LIST SOUPISU PRACÍ</t>
  </si>
  <si>
    <t>Objekt:</t>
  </si>
  <si>
    <t>01 - SO 01 - stavební úpravy 1.PP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</si>
  <si>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</si>
  <si>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</si>
  <si>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</si>
  <si>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</si>
  <si>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</si>
  <si>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</si>
  <si>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</si>
  <si>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</si>
  <si>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</si>
  <si>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</si>
  <si>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</si>
  <si>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</si>
  <si>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</si>
  <si>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</si>
  <si>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</si>
  <si>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</si>
  <si>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</si>
  <si>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</si>
  <si>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</si>
  <si>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</si>
  <si>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</si>
  <si>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</si>
  <si>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</si>
  <si>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</si>
  <si>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</si>
  <si>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799 - Samostatné rozpočty PSV</t>
  </si>
  <si>
    <t>VaO - Vedlejší a ostatní náklady stavby</t>
  </si>
  <si>
    <t xml:space="preserve">    F - Vedlejší náklady stavby</t>
  </si>
  <si>
    <t xml:space="preserve">    O - Ostatní náklady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</si>
  <si>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</si>
  <si>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</si>
  <si>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</si>
  <si>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</si>
  <si>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</si>
  <si>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</si>
  <si>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</si>
  <si>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</si>
  <si>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</si>
  <si>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</si>
  <si>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</si>
  <si>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</si>
  <si>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</si>
  <si>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</si>
  <si>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</si>
  <si>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</si>
  <si>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</si>
  <si>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</si>
  <si>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</si>
  <si>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</t>
  </si>
  <si>
    <t>Příčka z pórobetonových hladkých tvárnic na tenkovrstvou maltu tl 150 mm</t>
  </si>
  <si>
    <t>m2</t>
  </si>
  <si>
    <t>4</t>
  </si>
  <si>
    <t>-1991650279</t>
  </si>
  <si>
    <t>VV</t>
  </si>
  <si>
    <t>"004" 5,55*2,75*2-2,20*1,90-0,90*2,25</t>
  </si>
  <si>
    <t>"003" 2,85*3,0*2-1,45*2,25-0,90*2,25</t>
  </si>
  <si>
    <t>"006" 2,85*2,75-0,80*2,25+2,85*3,0</t>
  </si>
  <si>
    <t>"007"  (5,925-0,225)*2,75-2,20*1,90-0,80*2,25+0,084</t>
  </si>
  <si>
    <t>Součet</t>
  </si>
  <si>
    <t>342291131</t>
  </si>
  <si>
    <t>Ukotvení příček k betonovým konstrukcím plochými kotvami</t>
  </si>
  <si>
    <t>m</t>
  </si>
  <si>
    <t>-805733536</t>
  </si>
  <si>
    <t>2,75*8+3,0*5</t>
  </si>
  <si>
    <t>317142444</t>
  </si>
  <si>
    <t>Překlad nenosný pórobetonový š 150 mm v do 250 mm na tenkovrstvou maltu dl přes 1250 do 1500 mm</t>
  </si>
  <si>
    <t>kus</t>
  </si>
  <si>
    <t>630897015</t>
  </si>
  <si>
    <t>317142446</t>
  </si>
  <si>
    <t>Překlad nenosný pórobetonový š 150 mm v do 250 mm na tenkovrstvou maltu dl přes 1500 do 2000 mm</t>
  </si>
  <si>
    <t>-2069581652</t>
  </si>
  <si>
    <t>5</t>
  </si>
  <si>
    <t>317142448</t>
  </si>
  <si>
    <t>Překlad nenosný pórobetonový š 150 mm v do 250 mm na tenkovrstvou maltu dl přes 2000 do 2500 mm</t>
  </si>
  <si>
    <t>-1481968364</t>
  </si>
  <si>
    <t>6</t>
  </si>
  <si>
    <t>Úpravy povrchů, podlahy a osazování výplní</t>
  </si>
  <si>
    <t>612131121</t>
  </si>
  <si>
    <t>Penetrační disperzní nátěr vnitřních stěn nanášený ručně</t>
  </si>
  <si>
    <t>-2135691781</t>
  </si>
  <si>
    <t>"004" (5,55*2,75*2-2,20*1,65-0,90*2,0)*2+(2,20+1,65)*2*0,08</t>
  </si>
  <si>
    <t>"003" (2,85*3,0*2-1,45*2,0-0,90*2,0)*2</t>
  </si>
  <si>
    <t>"006" (2,85*2,75-0,80*2,0+2,85*3,0)*2</t>
  </si>
  <si>
    <t>"007"  ((5,925-0,225)*2,75-2,20*1,65-0,80*2,0)*2+(2,20+1,65)*2*0,08</t>
  </si>
  <si>
    <t>0,013</t>
  </si>
  <si>
    <t>7</t>
  </si>
  <si>
    <t>612142001</t>
  </si>
  <si>
    <t>Pletivo sklovláknité vnitřních stěn vtlačené do tmelu</t>
  </si>
  <si>
    <t>1424504995</t>
  </si>
  <si>
    <t>8</t>
  </si>
  <si>
    <t>612323111</t>
  </si>
  <si>
    <t>Vápenocementová omítka hladkých vnitřních stěn tloušťky do 5 mm nanášená ručně</t>
  </si>
  <si>
    <t>-127177374</t>
  </si>
  <si>
    <t>9</t>
  </si>
  <si>
    <t>612323191</t>
  </si>
  <si>
    <t>Příplatek k vápenocementové omítce hladkých vnitřních stěn za každý další 1 mm tloušťky ručně</t>
  </si>
  <si>
    <t>-1629468828</t>
  </si>
  <si>
    <t>10</t>
  </si>
  <si>
    <t>612131101</t>
  </si>
  <si>
    <t>Cementový postřik vnitřních stěn nanášený celoplošně ručně</t>
  </si>
  <si>
    <t>1466606909</t>
  </si>
  <si>
    <t>"004" 1,50*1,60</t>
  </si>
  <si>
    <t>"010" (2,85+1,53)*2*2,0-0,80*2,0-0,60*2,0*3</t>
  </si>
  <si>
    <t xml:space="preserve">           (0,87+0,95*2+1,55*3)*2*2,0-0,60*2,0*3</t>
  </si>
  <si>
    <t xml:space="preserve">           (2,70+2*0,12)*0,15</t>
  </si>
  <si>
    <t>"012" (3,17+1,50+0,90)*2*2,0-0,80*2,0-0,60*2,0</t>
  </si>
  <si>
    <t>"013" (3,13+1,50+0,90)*2*2,0-0,80*2,0</t>
  </si>
  <si>
    <t>"017" (1,50+3,15)*2*2,0-0,80*2,0*2+(1,20+2*0,12)*0,15</t>
  </si>
  <si>
    <t>"018" (4,28+3,15)*2*2,0-0,080*2,0-0,60*2,0*3</t>
  </si>
  <si>
    <t xml:space="preserve">            (4,28-0,30+4*0,12)*0,15</t>
  </si>
  <si>
    <t xml:space="preserve">            (0,94+2*0,92+1,58*3)*2*2,0-0,60*2,0*3+0,034</t>
  </si>
  <si>
    <t>Mezisoučet (pod nové obklady)</t>
  </si>
  <si>
    <t>"01" (2,70*2+1,68)*2,20-1,45*2,0-0,80*2,0+3,0*(2,20+0,55)/2*2</t>
  </si>
  <si>
    <t xml:space="preserve">          (3,0*2+3,10)*0,55+1,20*0,55/2*2-1,45*0,55</t>
  </si>
  <si>
    <t>"02" (4,70+1,20)*2*2,20-0,60*2,0-0,80*2,0</t>
  </si>
  <si>
    <t>"03" (2,63+2*0,30)*2,20-1,45*2,0</t>
  </si>
  <si>
    <t>"04" (5,85+9,45+17,82+6,45+0,45*3+0,30*4+0,20)*1,90</t>
  </si>
  <si>
    <t>"05" (3,0+3,04+3,05)*2,20-1,45*20-0,80*2,0*2</t>
  </si>
  <si>
    <t>"06 až 07" (3,0++5,93+3,23)*2,20</t>
  </si>
  <si>
    <t>"08, 09" (2,70+3,23+2,80+2,85)*2*2,20+0,80*2,0*2-1,45*2,0*2</t>
  </si>
  <si>
    <t>"011" (2,81+6,34)*2*2,20-0,80*2,00-0,60*2,0</t>
  </si>
  <si>
    <t>"014" (13,08+6,45)*2*2,2-0,80*2,0*2-1,45*2,0</t>
  </si>
  <si>
    <t>"015" (5,9+2,85+8,9)*2,20+(3,0*2+2,85)*0,25-1,45*2,0*2-0,8*2,0*2</t>
  </si>
  <si>
    <t>"016"  (5,85+3,15+0,30)*2*2,20+0,075</t>
  </si>
  <si>
    <t>Mezisoučet (omítky na kótu +0,55)</t>
  </si>
  <si>
    <t>11</t>
  </si>
  <si>
    <t>612331111</t>
  </si>
  <si>
    <t>Cementová omítka hrubá jednovrstvá zatřená vnitřních stěn nanášená ručně</t>
  </si>
  <si>
    <t>-431974898</t>
  </si>
  <si>
    <t>612331191</t>
  </si>
  <si>
    <t>Příplatek k cementové omítce vnitřních stěn za každých dalších 5 mm tloušťky ručně</t>
  </si>
  <si>
    <t>-1145072673</t>
  </si>
  <si>
    <t>13</t>
  </si>
  <si>
    <t>612321141</t>
  </si>
  <si>
    <t>Vápenocementová omítka štuková dvouvrstvá vnitřních stěn nanášená ručně</t>
  </si>
  <si>
    <t>-1147994121</t>
  </si>
  <si>
    <t>535,20-150,0</t>
  </si>
  <si>
    <t>14</t>
  </si>
  <si>
    <t>612321191</t>
  </si>
  <si>
    <t>Příplatek k vápenocementové omítce vnitřních stěn za každých dalších 5 mm tloušťky ručně</t>
  </si>
  <si>
    <t>-224837121</t>
  </si>
  <si>
    <t>15</t>
  </si>
  <si>
    <t>642942621</t>
  </si>
  <si>
    <t>Osazování zárubní nebo rámů dveřních kovových do 2,5 m2 šroubováním</t>
  </si>
  <si>
    <t>-114106919</t>
  </si>
  <si>
    <t>16</t>
  </si>
  <si>
    <t>M</t>
  </si>
  <si>
    <t>55331462</t>
  </si>
  <si>
    <t>zárubeň jednokřídlá ocelová obložková šroubovací tl stěny 110-150mm rozměru 800/1970, 2100mm</t>
  </si>
  <si>
    <t>-383369668</t>
  </si>
  <si>
    <t>P</t>
  </si>
  <si>
    <t>Poznámka k položce:_x000D_
ZOPš</t>
  </si>
  <si>
    <t>17</t>
  </si>
  <si>
    <t>55331463</t>
  </si>
  <si>
    <t>zárubeň jednokřídlá ocelová obložková šroubovací tl stěny 110-150mm rozměru 900/1970, 2100mm</t>
  </si>
  <si>
    <t>-74274805</t>
  </si>
  <si>
    <t>18</t>
  </si>
  <si>
    <t>642942731</t>
  </si>
  <si>
    <t>Osazování zárubní nebo rámů dveřních kovových přes 2,5 do 4,5 m2 šroubováním</t>
  </si>
  <si>
    <t>-1426895032</t>
  </si>
  <si>
    <t>19</t>
  </si>
  <si>
    <t>55331732</t>
  </si>
  <si>
    <t>zárubeň dvoukřídlá ocelová obložková šroubovací tl stěny 110-150mm rozměru 1450/1970, 2100mm</t>
  </si>
  <si>
    <t>236371774</t>
  </si>
  <si>
    <t>20</t>
  </si>
  <si>
    <t>642944121</t>
  </si>
  <si>
    <t>Osazování ocelových zárubní dodatečné pl do 2,5 m2</t>
  </si>
  <si>
    <t>1623486613</t>
  </si>
  <si>
    <t>55331487</t>
  </si>
  <si>
    <t>zárubeň jednokřídlá ocelová pro zdění tl stěny 110-150mm rozměru 800/1970, 2100mm</t>
  </si>
  <si>
    <t>-485906775</t>
  </si>
  <si>
    <t>Poznámka k položce:_x000D_
YH, YH s drážkou, YZP</t>
  </si>
  <si>
    <t>Ostatní konstrukce a práce</t>
  </si>
  <si>
    <t>22</t>
  </si>
  <si>
    <t>968072455</t>
  </si>
  <si>
    <t>Vybourání kovových dveřních zárubní pl do 2 m2</t>
  </si>
  <si>
    <t>-535508606</t>
  </si>
  <si>
    <t>0,80*2,0</t>
  </si>
  <si>
    <t>23</t>
  </si>
  <si>
    <t>977312114</t>
  </si>
  <si>
    <t>Řezání stávajících betonových mazanin vyztužených hl do 200 mm</t>
  </si>
  <si>
    <t>1674472710</t>
  </si>
  <si>
    <t>9,50*2</t>
  </si>
  <si>
    <t>24</t>
  </si>
  <si>
    <t>974042585</t>
  </si>
  <si>
    <t>Vysekání rýh v dlažbě betonové nebo jiné monolitické hl do 250 mm š do 200 mm</t>
  </si>
  <si>
    <t>-1352838243</t>
  </si>
  <si>
    <t>25</t>
  </si>
  <si>
    <t>978013191</t>
  </si>
  <si>
    <t>Otlučení (osekání) vnitřní vápenné nebo vápenocementové omítky stěn v rozsahu přes 50 do 100 %</t>
  </si>
  <si>
    <t>1630586233</t>
  </si>
  <si>
    <t>Součet (na kótu +55)</t>
  </si>
  <si>
    <t>26</t>
  </si>
  <si>
    <t>978059541</t>
  </si>
  <si>
    <t>Odsekání a odebrání obkladů stěn z vnitřních obkládaček plochy přes 1 m2</t>
  </si>
  <si>
    <t>-249555858</t>
  </si>
  <si>
    <t>Stávající stav</t>
  </si>
  <si>
    <t>"013" (2,85+1,53)*2*2,0-0,80*2,0-0,60*2,0*3</t>
  </si>
  <si>
    <t>"015" (3,17+1,50+0,90)*2*2,0-0,80*2,0-0,60*2,0</t>
  </si>
  <si>
    <t>"016" (3,13+1,50+0,90)*2*2,0-0,80*2,0</t>
  </si>
  <si>
    <t>"020" (1,50+3,15)*2*2,0-0,80*2,0*2+(1,20+2*0,12)*0,15</t>
  </si>
  <si>
    <t>"021" (4,28+3,15)*2*2,0-0,080*2,0-0,60*2,0*3</t>
  </si>
  <si>
    <t>27</t>
  </si>
  <si>
    <t>965081213</t>
  </si>
  <si>
    <t>Bourání podlah z dlaždic keramických nebo xylolitových tl do 10 mm plochy přes 1 m2</t>
  </si>
  <si>
    <t>-112473311</t>
  </si>
  <si>
    <t>"013, 015, 016, 020, 021" 8,53+4,76+4,70+4,68+12,40+0,03</t>
  </si>
  <si>
    <t>28</t>
  </si>
  <si>
    <t>949101111</t>
  </si>
  <si>
    <t>Lešení pomocné pro objekty pozemních staveb s lešeňovou podlahou v do 1,9 m zatížení do 150 kg/m2</t>
  </si>
  <si>
    <t>-457900272</t>
  </si>
  <si>
    <t>4,25+5,84+8,51+131,24+34,53+9,36+18,60+8,71+7,98+8,53+17,78</t>
  </si>
  <si>
    <t>4,76+4,70+81,67+20,29+18,29+4,68+12,40-2,12</t>
  </si>
  <si>
    <t>29</t>
  </si>
  <si>
    <t>952901111</t>
  </si>
  <si>
    <t>Vyčištění budov bytové a občanské výstavby při výšce podlaží do 4 m</t>
  </si>
  <si>
    <t>2027874488</t>
  </si>
  <si>
    <t>36,30*13,65</t>
  </si>
  <si>
    <t>997</t>
  </si>
  <si>
    <t>Doprava suti a vybouraných hmot</t>
  </si>
  <si>
    <t>30</t>
  </si>
  <si>
    <t>997013211</t>
  </si>
  <si>
    <t>Vnitrostaveništní doprava suti a vybouraných hmot pro budovy v do 6 m ručně</t>
  </si>
  <si>
    <t>t</t>
  </si>
  <si>
    <t>1340406670</t>
  </si>
  <si>
    <t>31</t>
  </si>
  <si>
    <t>997013511</t>
  </si>
  <si>
    <t>Odvoz suti a vybouraných hmot z meziskládky na skládku do 1 km s naložením a se složením</t>
  </si>
  <si>
    <t>764661778</t>
  </si>
  <si>
    <t>32</t>
  </si>
  <si>
    <t>997013509</t>
  </si>
  <si>
    <t>Příplatek k odvozu suti a vybouraných hmot na skládku ZKD 1 km přes 1 km</t>
  </si>
  <si>
    <t>674186591</t>
  </si>
  <si>
    <t>39,295*9 'Přepočtené koeficientem množství</t>
  </si>
  <si>
    <t>33</t>
  </si>
  <si>
    <t>997013812</t>
  </si>
  <si>
    <t>Poplatek za uložení na skládce (skládkovné) stavebního odpadu na bázi sádry kód odpadu 17 08 02</t>
  </si>
  <si>
    <t>1125039945</t>
  </si>
  <si>
    <t>998</t>
  </si>
  <si>
    <t>Přesun hmot</t>
  </si>
  <si>
    <t>34</t>
  </si>
  <si>
    <t>998018001</t>
  </si>
  <si>
    <t>Přesun hmot pro budovy ruční pro budovy v do 6 m</t>
  </si>
  <si>
    <t>-236351648</t>
  </si>
  <si>
    <t>PSV</t>
  </si>
  <si>
    <t>Práce a dodávky PSV</t>
  </si>
  <si>
    <t>711</t>
  </si>
  <si>
    <t>Izolace proti vodě, vlhkosti a plynům</t>
  </si>
  <si>
    <t>35</t>
  </si>
  <si>
    <t>711493112</t>
  </si>
  <si>
    <t>Izolace proti podpovrchové a tlakové vodě vodorovná těsnicí stěrkou jednosložkovou na bázi cementu</t>
  </si>
  <si>
    <t>643623267</t>
  </si>
  <si>
    <t>1,50*0,90*2</t>
  </si>
  <si>
    <t>36</t>
  </si>
  <si>
    <t>711493122</t>
  </si>
  <si>
    <t>Izolace proti podpovrchové a tlakové vodě svislá těsnicí stěrkou jednosložkovou na bázi cementu</t>
  </si>
  <si>
    <t>-1500208019</t>
  </si>
  <si>
    <t>((1,50+0,90)*2*2,0-0,60*2,0)*2</t>
  </si>
  <si>
    <t>37</t>
  </si>
  <si>
    <t>998711311</t>
  </si>
  <si>
    <t>Přesun hmot procentní pro izolace proti vodě, vlhkosti a plynům ruční v objektech v do 6 m</t>
  </si>
  <si>
    <t>%</t>
  </si>
  <si>
    <t>333700344</t>
  </si>
  <si>
    <t>721</t>
  </si>
  <si>
    <t>Zdravotechnika - vnitřní kanalizace</t>
  </si>
  <si>
    <t>38</t>
  </si>
  <si>
    <t>721173724</t>
  </si>
  <si>
    <t>Potrubí kanalizační z PE připojovací DN 70</t>
  </si>
  <si>
    <t>312720455</t>
  </si>
  <si>
    <t>39</t>
  </si>
  <si>
    <t>721171904</t>
  </si>
  <si>
    <t>Potrubí z PP vsazení odbočky do hrdla DN 75</t>
  </si>
  <si>
    <t>1967158559</t>
  </si>
  <si>
    <t>40</t>
  </si>
  <si>
    <t>998721201</t>
  </si>
  <si>
    <t>Přesun hmot procentní pro vnitřní kanalizaci v objektech v do 6 m</t>
  </si>
  <si>
    <t>-1000930845</t>
  </si>
  <si>
    <t>722</t>
  </si>
  <si>
    <t>Zdravotechnika - vnitřní vodovod</t>
  </si>
  <si>
    <t>41</t>
  </si>
  <si>
    <t>722174001</t>
  </si>
  <si>
    <t>Potrubí vodovodní plastové PPR S3,2 spojované svařováním D 16x2,2 mm</t>
  </si>
  <si>
    <t>1082685995</t>
  </si>
  <si>
    <t>42</t>
  </si>
  <si>
    <t>722181111</t>
  </si>
  <si>
    <t>Ochrana vodovodního potrubí plstěnými pásy DN do 20 mm</t>
  </si>
  <si>
    <t>-100886049</t>
  </si>
  <si>
    <t>43</t>
  </si>
  <si>
    <t>722290246</t>
  </si>
  <si>
    <t>Zkouška těsnosti vodovodního potrubí plastového DN do 40</t>
  </si>
  <si>
    <t>-1116218202</t>
  </si>
  <si>
    <t>44</t>
  </si>
  <si>
    <t>998722201</t>
  </si>
  <si>
    <t>Přesun hmot procentní pro vnitřní vodovod v objektech v do 6 m</t>
  </si>
  <si>
    <t>1880578589</t>
  </si>
  <si>
    <t>725</t>
  </si>
  <si>
    <t>Zdravotechnika - zařizovací předměty</t>
  </si>
  <si>
    <t>45</t>
  </si>
  <si>
    <t>725110811</t>
  </si>
  <si>
    <t>Demontáž klozetů splachovacích s nádrží</t>
  </si>
  <si>
    <t>soubor</t>
  </si>
  <si>
    <t>1004384175</t>
  </si>
  <si>
    <t>46</t>
  </si>
  <si>
    <t>725130811</t>
  </si>
  <si>
    <t>Demontáž pisoárových stání s nádrží jednodílných</t>
  </si>
  <si>
    <t>532420547</t>
  </si>
  <si>
    <t>47</t>
  </si>
  <si>
    <t>725210821</t>
  </si>
  <si>
    <t>Demontáž umyvadel bez výtokových armatur</t>
  </si>
  <si>
    <t>1943118087</t>
  </si>
  <si>
    <t>48</t>
  </si>
  <si>
    <t>725820801</t>
  </si>
  <si>
    <t>Demontáž baterie nástěnné do G 3 / 4</t>
  </si>
  <si>
    <t>1078651625</t>
  </si>
  <si>
    <t>49</t>
  </si>
  <si>
    <t>725840850</t>
  </si>
  <si>
    <t>Demontáž baterie sprch diferenciální do G 3/4x1</t>
  </si>
  <si>
    <t>283665540</t>
  </si>
  <si>
    <t>50</t>
  </si>
  <si>
    <t>725860811</t>
  </si>
  <si>
    <t>Demontáž uzávěrů zápachu jednoduchých</t>
  </si>
  <si>
    <t>-577333234</t>
  </si>
  <si>
    <t>51</t>
  </si>
  <si>
    <t>725112182</t>
  </si>
  <si>
    <t>Kombi klozet s úspornou armaturou odpad svislý</t>
  </si>
  <si>
    <t>-1364770600</t>
  </si>
  <si>
    <t>52</t>
  </si>
  <si>
    <t>725119131</t>
  </si>
  <si>
    <t>Montáž klozetových sedátek standardních</t>
  </si>
  <si>
    <t>1942941574</t>
  </si>
  <si>
    <t>53</t>
  </si>
  <si>
    <t>55167340</t>
  </si>
  <si>
    <t>sedátko záchodové plastové bílé delší způsob upevnění spodní</t>
  </si>
  <si>
    <t>35430657</t>
  </si>
  <si>
    <t>54</t>
  </si>
  <si>
    <t>725121013</t>
  </si>
  <si>
    <t>Splachovač automatický pisoáru s montážní krabicí bateriový</t>
  </si>
  <si>
    <t>-1372147487</t>
  </si>
  <si>
    <t>55</t>
  </si>
  <si>
    <t>725121521</t>
  </si>
  <si>
    <t>Pisoárový záchodek automatický s infračerveným senzorem</t>
  </si>
  <si>
    <t>-1234177562</t>
  </si>
  <si>
    <t>56</t>
  </si>
  <si>
    <t>725211603</t>
  </si>
  <si>
    <t>Umyvadlo keramické bílé šířky 600 mm bez krytu na sifon připevněné na stěnu šrouby</t>
  </si>
  <si>
    <t>-1466626171</t>
  </si>
  <si>
    <t>57</t>
  </si>
  <si>
    <t>725822613</t>
  </si>
  <si>
    <t>Baterie umyvadlová stojánková páková s výpustí</t>
  </si>
  <si>
    <t>1098292544</t>
  </si>
  <si>
    <t>58</t>
  </si>
  <si>
    <t>725841312</t>
  </si>
  <si>
    <t>Baterie sprchová nástěnná páková</t>
  </si>
  <si>
    <t>1468997097</t>
  </si>
  <si>
    <t>59</t>
  </si>
  <si>
    <t>725861102</t>
  </si>
  <si>
    <t>Zápachová uzávěrka pro umyvadla DN 40</t>
  </si>
  <si>
    <t>-240371814</t>
  </si>
  <si>
    <t>60</t>
  </si>
  <si>
    <t>998725201</t>
  </si>
  <si>
    <t>Přesun hmot procentní pro zařizovací předměty v objektech v do 6 m</t>
  </si>
  <si>
    <t>-2115689149</t>
  </si>
  <si>
    <t>763</t>
  </si>
  <si>
    <t>Konstrukce suché výstavby</t>
  </si>
  <si>
    <t>61</t>
  </si>
  <si>
    <t>763135811</t>
  </si>
  <si>
    <t>Demontáž podhledu sádrokartonového kazetového na roštu viditelném</t>
  </si>
  <si>
    <t>508479455</t>
  </si>
  <si>
    <t>"04/05" 6,35*0,60*2</t>
  </si>
  <si>
    <t>"04/03" 2,85*0,60+0,07</t>
  </si>
  <si>
    <t>62</t>
  </si>
  <si>
    <t>763111811</t>
  </si>
  <si>
    <t>Demontáž SDK příčky s jednoduchou ocelovou nosnou konstrukcí opláštění jednoduché</t>
  </si>
  <si>
    <t>-81895857</t>
  </si>
  <si>
    <t>"m.č.-06/07" 5,55*2,75-2,30*1,76-0,90*2,0+0,085</t>
  </si>
  <si>
    <t>63</t>
  </si>
  <si>
    <t>763111812</t>
  </si>
  <si>
    <t>Demontáž SDK příčky s jednoduchou ocelovou nosnou konstrukcí opláštění dvojité</t>
  </si>
  <si>
    <t>902257065</t>
  </si>
  <si>
    <t>"m.č.04/05" 6,35*3,0+0,25*0,67-3,16*2,04-0,90*2,0</t>
  </si>
  <si>
    <t>"m.č.03/06" 2,85*3,0-1,40*2,0+0,079</t>
  </si>
  <si>
    <t>64</t>
  </si>
  <si>
    <t>763111821</t>
  </si>
  <si>
    <t>Demontáž SDK příčky se zdvojenou ocelovou nosnou konstrukcí opláštění dvojité</t>
  </si>
  <si>
    <t>-312779030</t>
  </si>
  <si>
    <t>"m.č. 05/07" 6,15*2,75</t>
  </si>
  <si>
    <t>"m.č. 05/03,06"  5,55*2,75</t>
  </si>
  <si>
    <t>"m.č.04/03" 2,85*3,0-0,90*2,0+0,074</t>
  </si>
  <si>
    <t>65</t>
  </si>
  <si>
    <t>763181811</t>
  </si>
  <si>
    <t>Demontáž jednokřídlové kovové zárubně v do 2,75 m SDK příčka</t>
  </si>
  <si>
    <t>-1598511082</t>
  </si>
  <si>
    <t>66</t>
  </si>
  <si>
    <t>763181821</t>
  </si>
  <si>
    <t>Demontáž jednokřídlové kovové zárubně v přes 2,75 do 4,75 m SDK příčka</t>
  </si>
  <si>
    <t>-1856902942</t>
  </si>
  <si>
    <t>67</t>
  </si>
  <si>
    <t>763181822</t>
  </si>
  <si>
    <t>Demontáž dvoukřídlové kovové zárubně v přes 2,75 do 4,75 m SDK příčka</t>
  </si>
  <si>
    <t>-550861822</t>
  </si>
  <si>
    <t>68</t>
  </si>
  <si>
    <t>763135101</t>
  </si>
  <si>
    <t>Montáž SDK kazetového podhledu z kazet 600x600 mm na zavěšenou viditelnou nosnou konstrukci</t>
  </si>
  <si>
    <t>-64490754</t>
  </si>
  <si>
    <t>"04/05" 6,35*1,40</t>
  </si>
  <si>
    <t>"04/03" 2,85*0,70+0,015</t>
  </si>
  <si>
    <t>69</t>
  </si>
  <si>
    <t>59030596</t>
  </si>
  <si>
    <t>podhled kazetový bez děrování, štukový povrch, viditelný rastr tl 8mm</t>
  </si>
  <si>
    <t>-1580354185</t>
  </si>
  <si>
    <t>6,35*0,30*1,05</t>
  </si>
  <si>
    <t>2,85*0,20*1,05+0,001</t>
  </si>
  <si>
    <t>70</t>
  </si>
  <si>
    <t>590305961</t>
  </si>
  <si>
    <t>podhled kazetový bez děrování, štukový povrch, (MATERIÁL OBJEDNATELE)</t>
  </si>
  <si>
    <t>120294120</t>
  </si>
  <si>
    <t>10,90-2,60</t>
  </si>
  <si>
    <t>71</t>
  </si>
  <si>
    <t>998763511</t>
  </si>
  <si>
    <t>Přesun hmot procentní pro konstrukce montované z desek ruční v objektech v do 6 m</t>
  </si>
  <si>
    <t>-738080938</t>
  </si>
  <si>
    <t>766</t>
  </si>
  <si>
    <t>Konstrukce truhlářské</t>
  </si>
  <si>
    <t>72</t>
  </si>
  <si>
    <t>766622132</t>
  </si>
  <si>
    <t>Montáž plastových oken plochy přes 1 m2 otevíravých v do 2,5 m s rámem do zdiva</t>
  </si>
  <si>
    <t>-837636024</t>
  </si>
  <si>
    <t>2,20*1,65*2+0,04</t>
  </si>
  <si>
    <t>73</t>
  </si>
  <si>
    <t>61140054</t>
  </si>
  <si>
    <t>okno plastové otevíravé/sklopné trojsklo přes plochu 1m2 v 1,5-2,5m</t>
  </si>
  <si>
    <t>-717391370</t>
  </si>
  <si>
    <t>74</t>
  </si>
  <si>
    <t>998766311</t>
  </si>
  <si>
    <t>Přesun hmot procentní pro kce truhlářské ruční v objektech v do 6 m</t>
  </si>
  <si>
    <t>1962914490</t>
  </si>
  <si>
    <t>767</t>
  </si>
  <si>
    <t>Konstrukce zámečnické</t>
  </si>
  <si>
    <t>75</t>
  </si>
  <si>
    <t>767122812</t>
  </si>
  <si>
    <t>Demontáž stěn s výplní z drátěné sítě, svařovaných</t>
  </si>
  <si>
    <t>-1447196816</t>
  </si>
  <si>
    <t>2,70*2,75*2</t>
  </si>
  <si>
    <t>76</t>
  </si>
  <si>
    <t>767132812</t>
  </si>
  <si>
    <t>Demontáž příček z plechu svařovaných do suti</t>
  </si>
  <si>
    <t>-778593576</t>
  </si>
  <si>
    <t>2,85*3,0</t>
  </si>
  <si>
    <t>77</t>
  </si>
  <si>
    <t>767640311</t>
  </si>
  <si>
    <t>Montáž dveří ocelových nebo hliníkových vnitřních jednokřídlových</t>
  </si>
  <si>
    <t>-2091176937</t>
  </si>
  <si>
    <t>78</t>
  </si>
  <si>
    <t>553413201</t>
  </si>
  <si>
    <t>dveře jednokřídlé ocelové interierové plné 600x1970mm vč. kování</t>
  </si>
  <si>
    <t>1103509495</t>
  </si>
  <si>
    <t>79</t>
  </si>
  <si>
    <t>553413221</t>
  </si>
  <si>
    <t>dveře jednokřídlé ocelové interierové plné 800x1970mm vč. kování</t>
  </si>
  <si>
    <t>-381085674</t>
  </si>
  <si>
    <t>80</t>
  </si>
  <si>
    <t>553413231</t>
  </si>
  <si>
    <t>dveře jednokřídlé ocelové interierové plné 900x1970mm vč. kování</t>
  </si>
  <si>
    <t>817192912</t>
  </si>
  <si>
    <t>81</t>
  </si>
  <si>
    <t>767640322</t>
  </si>
  <si>
    <t>Montáž dveří ocelových nebo hliníkových vnitřních dvoukřídlových</t>
  </si>
  <si>
    <t>-1764177150</t>
  </si>
  <si>
    <t>82</t>
  </si>
  <si>
    <t>553413261</t>
  </si>
  <si>
    <t>dveře dvoukřídlé ocelové interierové plné 1450x1970mm vč. koivání</t>
  </si>
  <si>
    <t>462429933</t>
  </si>
  <si>
    <t>83</t>
  </si>
  <si>
    <t>767649196</t>
  </si>
  <si>
    <t>Krácení ocelového nebo hliníkového dveřního křídla</t>
  </si>
  <si>
    <t>-66096564</t>
  </si>
  <si>
    <t>84</t>
  </si>
  <si>
    <t>998767311</t>
  </si>
  <si>
    <t>Přesun hmot procentní pro zámečnické konstrukce ruční v objektech v do 6 m</t>
  </si>
  <si>
    <t>-1300544026</t>
  </si>
  <si>
    <t>771</t>
  </si>
  <si>
    <t>Podlahy z dlaždic</t>
  </si>
  <si>
    <t>85</t>
  </si>
  <si>
    <t>771592011</t>
  </si>
  <si>
    <t>Čištění vnitřních ploch podlah nebo schodišť po položení dlažby chemickými prostředky</t>
  </si>
  <si>
    <t>-176200536</t>
  </si>
  <si>
    <t>4,25+5,64+8,51+34,53+9,36+18,60+8,71+7,98</t>
  </si>
  <si>
    <t>17,78+20,29+0,05</t>
  </si>
  <si>
    <t>86</t>
  </si>
  <si>
    <t>771551913</t>
  </si>
  <si>
    <t>Výměna dlaždice teracové kladené do malty velikosti přes 9 do 12 ks/m2</t>
  </si>
  <si>
    <t>-497911516</t>
  </si>
  <si>
    <t>"odhad cca 20%"   (135,70*0,20)/(0,30*0,30)-1,556</t>
  </si>
  <si>
    <t>87</t>
  </si>
  <si>
    <t>59247474</t>
  </si>
  <si>
    <t>dlaždice teracová broušená tl. 27mm</t>
  </si>
  <si>
    <t>1193153284</t>
  </si>
  <si>
    <t>135,70*0,20*1,10-0,154</t>
  </si>
  <si>
    <t>88</t>
  </si>
  <si>
    <t>771554906</t>
  </si>
  <si>
    <t>Oprava spárování podlah z dlaždic teracových přes 9 do 15 ks/m2</t>
  </si>
  <si>
    <t>-1592885704</t>
  </si>
  <si>
    <t>89</t>
  </si>
  <si>
    <t>771121026</t>
  </si>
  <si>
    <t>Odstranění zbytků lepidla z podkladu před pokládkou dlažby broušením</t>
  </si>
  <si>
    <t>770245706</t>
  </si>
  <si>
    <t>"010, 012, 013, 017, 018"  8,53+4,76+4,70+4,68+12,40+0,03</t>
  </si>
  <si>
    <t>90</t>
  </si>
  <si>
    <t>771121011</t>
  </si>
  <si>
    <t>Nátěr penetrační na podlahu</t>
  </si>
  <si>
    <t>-1153082283</t>
  </si>
  <si>
    <t>91</t>
  </si>
  <si>
    <t>771151012</t>
  </si>
  <si>
    <t>Samonivelační stěrka podlah pevnosti 20 MPa tl přes 3 do 5 mm</t>
  </si>
  <si>
    <t>-180586883</t>
  </si>
  <si>
    <t>"010, 012, 013, 017, 018" 8,53+4,76+4,70+4,68+12,40+0,03</t>
  </si>
  <si>
    <t>92</t>
  </si>
  <si>
    <t>771574416</t>
  </si>
  <si>
    <t>Montáž podlah keramických hladkých lepených cementovým flexibilním lepidlem přes 9 do 12 ks/m2</t>
  </si>
  <si>
    <t>-1693375052</t>
  </si>
  <si>
    <t>93</t>
  </si>
  <si>
    <t>59761135</t>
  </si>
  <si>
    <t>dlažba keramická slinutá nemrazuvzdorná povrch hladký/matný tl do 10mm přes 9 do 12ks/m2</t>
  </si>
  <si>
    <t>481437195</t>
  </si>
  <si>
    <t>"1,18 m2/karton" 35,10*1,10+0,33</t>
  </si>
  <si>
    <t>94</t>
  </si>
  <si>
    <t>998771311</t>
  </si>
  <si>
    <t>Přesun hmot procentní pro podlahy z dlaždic ruční v objektech v do 6 m</t>
  </si>
  <si>
    <t>941645441</t>
  </si>
  <si>
    <t>776</t>
  </si>
  <si>
    <t>Podlahy povlakové</t>
  </si>
  <si>
    <t>95</t>
  </si>
  <si>
    <t>776201811</t>
  </si>
  <si>
    <t>Demontáž lepených povlakových podlah bez podložky ručně</t>
  </si>
  <si>
    <t>2131790879</t>
  </si>
  <si>
    <t>v.č.01, stávající stav</t>
  </si>
  <si>
    <t>"04+05" 63,58+27,40</t>
  </si>
  <si>
    <t>"017" 84,67+0,05</t>
  </si>
  <si>
    <t>Mezisoučet</t>
  </si>
  <si>
    <t>"vstup" 3,0*3,0</t>
  </si>
  <si>
    <t>96</t>
  </si>
  <si>
    <t>776410811</t>
  </si>
  <si>
    <t>Odstranění soklíků a lišt pryžových nebo plastových</t>
  </si>
  <si>
    <t>-1145881431</t>
  </si>
  <si>
    <t>(9,45+7,36+0,20*2+4,33+1,09+0,90)*2</t>
  </si>
  <si>
    <t>(6,45+13,08)*2-1,12</t>
  </si>
  <si>
    <t>97</t>
  </si>
  <si>
    <t>776301811</t>
  </si>
  <si>
    <t>Odstranění lepených podlahovin bez podložky ze schodišťových stupňů</t>
  </si>
  <si>
    <t>137079624</t>
  </si>
  <si>
    <t>1,20*11*2</t>
  </si>
  <si>
    <t>98</t>
  </si>
  <si>
    <t>776111117</t>
  </si>
  <si>
    <t>Broušení stávajícího podkladu povlakových podlah diamantovým kotoučem</t>
  </si>
  <si>
    <t>1984514247</t>
  </si>
  <si>
    <t>99</t>
  </si>
  <si>
    <t>776111127</t>
  </si>
  <si>
    <t>Broušení stávajícího podkladu povlakových podlah diamantovým kotoučem schodišťových stupňů</t>
  </si>
  <si>
    <t>-1055873864</t>
  </si>
  <si>
    <t>1,20*0,45*11*2+0,02</t>
  </si>
  <si>
    <t>100</t>
  </si>
  <si>
    <t>776211131</t>
  </si>
  <si>
    <t>Lepení textilních pásů tkaných</t>
  </si>
  <si>
    <t>-1976154192</t>
  </si>
  <si>
    <t>101</t>
  </si>
  <si>
    <t>776311111</t>
  </si>
  <si>
    <t>Montáž textilních podlahovin na schodišťové stupně lepením stupnice do 300 mm</t>
  </si>
  <si>
    <t>-1217208476</t>
  </si>
  <si>
    <t>102</t>
  </si>
  <si>
    <t>776311211</t>
  </si>
  <si>
    <t>Montáž textilních podlahovin na schodišťové stupně lepením podstupnice výšky do 200 mm</t>
  </si>
  <si>
    <t>-1396030695</t>
  </si>
  <si>
    <t>103</t>
  </si>
  <si>
    <t>697521001</t>
  </si>
  <si>
    <t>Rohož textilní provedení 100% PP, zatavený do měkčeného PVC</t>
  </si>
  <si>
    <t>1912703438</t>
  </si>
  <si>
    <t>9,0*1,10</t>
  </si>
  <si>
    <t>26,40*(0,33+0,22)+0,08</t>
  </si>
  <si>
    <t>104</t>
  </si>
  <si>
    <t>776261121</t>
  </si>
  <si>
    <t>Lepení čtverců z pryže standardním lepidlem</t>
  </si>
  <si>
    <t>-1372845863</t>
  </si>
  <si>
    <t>"014" 81,67+0,03</t>
  </si>
  <si>
    <t>105</t>
  </si>
  <si>
    <t>27245006</t>
  </si>
  <si>
    <t>deska hladká recyklovaná pryž pro sportovní povrchy s extrémním namáháním tl 15mm černá</t>
  </si>
  <si>
    <t>-642459842</t>
  </si>
  <si>
    <t>81,70*1,10</t>
  </si>
  <si>
    <t>106</t>
  </si>
  <si>
    <t>998776311</t>
  </si>
  <si>
    <t>Přesun hmot procentní pro podlahy povlakové ruční v objektech v do 6 m</t>
  </si>
  <si>
    <t>-443385480</t>
  </si>
  <si>
    <t>777</t>
  </si>
  <si>
    <t>Podlahy lité</t>
  </si>
  <si>
    <t>107</t>
  </si>
  <si>
    <t>777111123</t>
  </si>
  <si>
    <t>Strojní broušení podkladu před provedením lité podlahy</t>
  </si>
  <si>
    <t>-1067707936</t>
  </si>
  <si>
    <t>"004+014" 131,24+81,67+0,09</t>
  </si>
  <si>
    <t>108</t>
  </si>
  <si>
    <t>777111111</t>
  </si>
  <si>
    <t>Vysátí podkladu před provedením lité podlahy</t>
  </si>
  <si>
    <t>2013850404</t>
  </si>
  <si>
    <t>109</t>
  </si>
  <si>
    <t>777131111</t>
  </si>
  <si>
    <t>Penetrační epoxidový nátěr podlahy plněný pískem</t>
  </si>
  <si>
    <t>-2132190186</t>
  </si>
  <si>
    <t>110</t>
  </si>
  <si>
    <t>777511103</t>
  </si>
  <si>
    <t>Krycí epoxidová stěrka tloušťky přes 1 do 2 mm dekorativní lité podlahy</t>
  </si>
  <si>
    <t>221875296</t>
  </si>
  <si>
    <t>111</t>
  </si>
  <si>
    <t>777612101</t>
  </si>
  <si>
    <t>Uzavírací epoxidový barevný nátěr podlahy</t>
  </si>
  <si>
    <t>1127605223</t>
  </si>
  <si>
    <t>112</t>
  </si>
  <si>
    <t>777911111</t>
  </si>
  <si>
    <t>Tuhé napojení lité podlahy na stěnu nebo sokl</t>
  </si>
  <si>
    <t>-284018065</t>
  </si>
  <si>
    <t>(17,82+9,45+0,30*3)*2-0,90+0,06</t>
  </si>
  <si>
    <t>(13,08+6,45+0,30*2)*2-0,80*2+0,04</t>
  </si>
  <si>
    <t>113</t>
  </si>
  <si>
    <t>998777311</t>
  </si>
  <si>
    <t>Přesun hmot procentní pro podlahy lité ruční v objektech v do 6 m</t>
  </si>
  <si>
    <t>-1305491940</t>
  </si>
  <si>
    <t>781</t>
  </si>
  <si>
    <t>Dokončovací práce - obklady</t>
  </si>
  <si>
    <t>114</t>
  </si>
  <si>
    <t>781111011</t>
  </si>
  <si>
    <t>Ometení (oprášení) stěny při přípravě podkladu</t>
  </si>
  <si>
    <t>114547350</t>
  </si>
  <si>
    <t>"011" (2,85+1,53)*2*2,0-0,80*2,0-0,60*2,0*3</t>
  </si>
  <si>
    <t>"013" (3,17+1,50+0,90)*2*2,0-0,80*2,0-0,60*2,0</t>
  </si>
  <si>
    <t>"014" (3,13+1,50+0,90)*2*2,0-0,80*2,0</t>
  </si>
  <si>
    <t>"018" (1,50+3,15)*2*2,0-0,80*2,0*2+(1,20+2*0,12)*0,15</t>
  </si>
  <si>
    <t>"019" (4,28+3,15)*2*2,0-0,080*2,0-0,60*2,0*3</t>
  </si>
  <si>
    <t>115</t>
  </si>
  <si>
    <t>781121011</t>
  </si>
  <si>
    <t>Nátěr penetrační na stěnu</t>
  </si>
  <si>
    <t>1090779203</t>
  </si>
  <si>
    <t>116</t>
  </si>
  <si>
    <t>781472218</t>
  </si>
  <si>
    <t>Montáž obkladů keramických hladkých lepených cementovým flexibilním lepidlem přes 19 do 22 ks/m2</t>
  </si>
  <si>
    <t>1704518203</t>
  </si>
  <si>
    <t>117</t>
  </si>
  <si>
    <t>59761702</t>
  </si>
  <si>
    <t>obklad keramický nemrazuvzdorný povrch hladký/lesklý tl do 10mm přes 19 do 22ks/m2</t>
  </si>
  <si>
    <t>860679982</t>
  </si>
  <si>
    <t>150*1,10</t>
  </si>
  <si>
    <t>118</t>
  </si>
  <si>
    <t>781495115</t>
  </si>
  <si>
    <t>Spárování vnitřních obkladů silikonem</t>
  </si>
  <si>
    <t>1070548688</t>
  </si>
  <si>
    <t>150,0/2,0</t>
  </si>
  <si>
    <t>2,0*4*13</t>
  </si>
  <si>
    <t>2,0*2*19</t>
  </si>
  <si>
    <t>119</t>
  </si>
  <si>
    <t>998781311</t>
  </si>
  <si>
    <t>Přesun hmot procentní pro obklady keramické ruční v objektech v do 6 m</t>
  </si>
  <si>
    <t>350086966</t>
  </si>
  <si>
    <t>783</t>
  </si>
  <si>
    <t>Dokončovací práce - nátěry</t>
  </si>
  <si>
    <t>120</t>
  </si>
  <si>
    <t>783306801</t>
  </si>
  <si>
    <t>Odstranění nátěru ze zámečnických konstrukcí obroušením</t>
  </si>
  <si>
    <t>549568091</t>
  </si>
  <si>
    <t>(0,60+2*2,0)*0,18*7</t>
  </si>
  <si>
    <t>(0,80+2*2,0)*0,18*5</t>
  </si>
  <si>
    <t>(0,80+2*2,0)*0,25*5</t>
  </si>
  <si>
    <t>(1,45+2*2,0)*0,25*4+0,034</t>
  </si>
  <si>
    <t>121</t>
  </si>
  <si>
    <t>783314101</t>
  </si>
  <si>
    <t>Základní jednonásobný syntetický nátěr zámečnických konstrukcí</t>
  </si>
  <si>
    <t>-60222550</t>
  </si>
  <si>
    <t>"60/197" 2*2,05*0,80*7</t>
  </si>
  <si>
    <t>"80/197" 2*2,05*1,0*5+2*2,15*1,10*5</t>
  </si>
  <si>
    <t>"90/197" 2*2,15*1,10*1</t>
  </si>
  <si>
    <t>"145/197" 2*2,15*1,75+0,035</t>
  </si>
  <si>
    <t>122</t>
  </si>
  <si>
    <t>783315101</t>
  </si>
  <si>
    <t>Mezinátěr jednonásobný syntetický standardní zámečnických konstrukcí</t>
  </si>
  <si>
    <t>379314528</t>
  </si>
  <si>
    <t>123</t>
  </si>
  <si>
    <t>783317101</t>
  </si>
  <si>
    <t>Krycí jednonásobný syntetický standardní nátěr zámečnických konstrukcí</t>
  </si>
  <si>
    <t>1584996486</t>
  </si>
  <si>
    <t>784</t>
  </si>
  <si>
    <t>Dokončovací práce - malby a tapety</t>
  </si>
  <si>
    <t>124</t>
  </si>
  <si>
    <t>784121001</t>
  </si>
  <si>
    <t>Oškrabání malby v místnostech v do 3,80 m</t>
  </si>
  <si>
    <t>-920083832</t>
  </si>
  <si>
    <t>"01" 4,25+(8,70+2,85)*2*1,10</t>
  </si>
  <si>
    <t>"02" 5,64+(4,70+1,20)*2*0,80</t>
  </si>
  <si>
    <t>"03" 8,51+(2,63+2*0,30)*0,80</t>
  </si>
  <si>
    <t>"04" 131,24+(5,85+9,45+17,82+6,45+0,45*3+0,3*4+0,2)*0,70</t>
  </si>
  <si>
    <t>"05" 34,53+(11,85+3,04+3,05)*0,80</t>
  </si>
  <si>
    <t>"06 až 08" 9,36+18,60+8,71+(3,15+3,0+5,93+2,70+3,23*3)*0,80</t>
  </si>
  <si>
    <t>"09" 7,98+(2,80+2,85)*2*0,80</t>
  </si>
  <si>
    <t>"010" 8,53+(2,85+1,53+0,87+0,92*2+1,55*3)*2*0,80</t>
  </si>
  <si>
    <t>"011" 17,78+(2,81+6,34)*2*0,80</t>
  </si>
  <si>
    <t>"012" 4,76+(3,17+1,50*2)*0,80</t>
  </si>
  <si>
    <t>"013" 4,70+(1,50*2+3,17+3,13)*2*0,80</t>
  </si>
  <si>
    <t>"014" 81,67+(13,08+6,45)*2*0,80</t>
  </si>
  <si>
    <t>"015" 20,29+(2,85+8,90+3,0)*0,80</t>
  </si>
  <si>
    <t>"016" 18,29+(5,85+3,15+0,30)*2*0,80</t>
  </si>
  <si>
    <t>"017" 4,68+(1,50+3,15+0,30)*2*0,80</t>
  </si>
  <si>
    <t>"018" 12,40+(4,28+3,15+0,94+0,92*2+1,58*3)*2*0,80+0,046</t>
  </si>
  <si>
    <t>125</t>
  </si>
  <si>
    <t>784181121</t>
  </si>
  <si>
    <t>Hloubková jednonásobná bezbarvá penetrace podkladu v místnostech v do 3,80 m</t>
  </si>
  <si>
    <t>1802845621</t>
  </si>
  <si>
    <t>"oškrábané plochy"  655,0</t>
  </si>
  <si>
    <t>"Nové omítky dle dílu 6" 126,70+385,20</t>
  </si>
  <si>
    <t>126</t>
  </si>
  <si>
    <t>784221111</t>
  </si>
  <si>
    <t>Dvojnásobné bílé malby ze směsí za sucha středně otěruvzdorných v místnostech do 3,80 m</t>
  </si>
  <si>
    <t>1841078871</t>
  </si>
  <si>
    <t>799</t>
  </si>
  <si>
    <t>Samostatné rozpočty PSV</t>
  </si>
  <si>
    <t>127</t>
  </si>
  <si>
    <t>799-03</t>
  </si>
  <si>
    <t>Elektroinstalace (samostatný rozpočet)</t>
  </si>
  <si>
    <t>kpl</t>
  </si>
  <si>
    <t>-1097954414</t>
  </si>
  <si>
    <t>VaO</t>
  </si>
  <si>
    <t>Vedlejší a ostatní náklady stavby</t>
  </si>
  <si>
    <t>F</t>
  </si>
  <si>
    <t>Vedlejší náklady stavby</t>
  </si>
  <si>
    <t>128</t>
  </si>
  <si>
    <t>032002000</t>
  </si>
  <si>
    <t>Vybavení staveniště</t>
  </si>
  <si>
    <t>Kč</t>
  </si>
  <si>
    <t>1024</t>
  </si>
  <si>
    <t>360192909</t>
  </si>
  <si>
    <t xml:space="preserve">(VP 800-0, příloha 03 - Zařízení staveniště) </t>
  </si>
  <si>
    <t>čl. 031-035 - Vybudování a údržba ZS vč. jeho  likvidace po dokončení stavby.</t>
  </si>
  <si>
    <t xml:space="preserve"> Zabezpečení a vybavení staveniště vč.průběžného čištění dotčených komunikací a manipulačních ploch.</t>
  </si>
  <si>
    <t>O</t>
  </si>
  <si>
    <t>Ostatní náklady stavby</t>
  </si>
  <si>
    <t>129</t>
  </si>
  <si>
    <t>045002000</t>
  </si>
  <si>
    <t>Kompletační a koordinační činnost</t>
  </si>
  <si>
    <t>262144</t>
  </si>
  <si>
    <t>-1019846433</t>
  </si>
  <si>
    <t xml:space="preserve"> (VP 800-0, příloha 4, Inženýrská činnost)</t>
  </si>
  <si>
    <t xml:space="preserve"> Čl. 0452, 0453 - Kompletační a koordinační činnost dodavatele</t>
  </si>
  <si>
    <t>130</t>
  </si>
  <si>
    <t>049002000</t>
  </si>
  <si>
    <t>Ostatní inženýrská činnost</t>
  </si>
  <si>
    <t>hod</t>
  </si>
  <si>
    <t>-160710329</t>
  </si>
  <si>
    <t xml:space="preserve"> Čl. 0491 -Náklady související s realizací stavby</t>
  </si>
  <si>
    <t>"zpracování soupisu prací"  40</t>
  </si>
  <si>
    <t>131</t>
  </si>
  <si>
    <t>052002000</t>
  </si>
  <si>
    <t>Finanční rezerva</t>
  </si>
  <si>
    <t>-841433793</t>
  </si>
  <si>
    <t xml:space="preserve">(VP 800-0, příloha 05, Finanční náklady)  </t>
  </si>
  <si>
    <t>Čl. 0521 - rezerva investora k pokrytí případných zvýšených nákladů stavby na vícepráce dokumentací nepodchycené a vyžádané změny v průběhu výstavby.</t>
  </si>
  <si>
    <t xml:space="preserve"> Čerpání je vázáno na souhlas objednatele a zodp.projektanta. (DO NABÍDKY UVEĎTE ČÁSTKU cca 5 % ZRN)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</si>
</sst>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4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P5" s="23"/>
      <c r="AQ5" s="23"/>
      <c r="AR5" s="21"/>
      <c r="BE5" s="261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66" t="s">
        <v>17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P6" s="23"/>
      <c r="AQ6" s="23"/>
      <c r="AR6" s="21"/>
      <c r="BE6" s="262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2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2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2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62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62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2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62"/>
      <c r="BS13" s="18" t="s">
        <v>6</v>
      </c>
    </row>
    <row r="14" spans="1:74" ht="12.75">
      <c r="B14" s="22"/>
      <c r="C14" s="23"/>
      <c r="D14" s="23"/>
      <c r="E14" s="267" t="s">
        <v>31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62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2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262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62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2"/>
      <c r="BS18" s="18" t="s">
        <v>36</v>
      </c>
    </row>
    <row r="19" spans="1:71" s="1" customFormat="1" ht="12" customHeight="1">
      <c r="B19" s="22"/>
      <c r="C19" s="23"/>
      <c r="D19" s="30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62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62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2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2"/>
    </row>
    <row r="23" spans="1:71" s="1" customFormat="1" ht="16.5" customHeight="1">
      <c r="B23" s="22"/>
      <c r="C23" s="23"/>
      <c r="D23" s="23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3"/>
      <c r="AP23" s="23"/>
      <c r="AQ23" s="23"/>
      <c r="AR23" s="21"/>
      <c r="BE23" s="262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2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2"/>
    </row>
    <row r="26" spans="1:71" s="2" customFormat="1" ht="25.9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0">
        <f>ROUND(AG94,0)</f>
        <v>0</v>
      </c>
      <c r="AL26" s="271"/>
      <c r="AM26" s="271"/>
      <c r="AN26" s="271"/>
      <c r="AO26" s="271"/>
      <c r="AP26" s="37"/>
      <c r="AQ26" s="37"/>
      <c r="AR26" s="40"/>
      <c r="BE26" s="262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2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2" t="s">
        <v>41</v>
      </c>
      <c r="M28" s="272"/>
      <c r="N28" s="272"/>
      <c r="O28" s="272"/>
      <c r="P28" s="272"/>
      <c r="Q28" s="37"/>
      <c r="R28" s="37"/>
      <c r="S28" s="37"/>
      <c r="T28" s="37"/>
      <c r="U28" s="37"/>
      <c r="V28" s="37"/>
      <c r="W28" s="272" t="s">
        <v>42</v>
      </c>
      <c r="X28" s="272"/>
      <c r="Y28" s="272"/>
      <c r="Z28" s="272"/>
      <c r="AA28" s="272"/>
      <c r="AB28" s="272"/>
      <c r="AC28" s="272"/>
      <c r="AD28" s="272"/>
      <c r="AE28" s="272"/>
      <c r="AF28" s="37"/>
      <c r="AG28" s="37"/>
      <c r="AH28" s="37"/>
      <c r="AI28" s="37"/>
      <c r="AJ28" s="37"/>
      <c r="AK28" s="272" t="s">
        <v>43</v>
      </c>
      <c r="AL28" s="272"/>
      <c r="AM28" s="272"/>
      <c r="AN28" s="272"/>
      <c r="AO28" s="272"/>
      <c r="AP28" s="37"/>
      <c r="AQ28" s="37"/>
      <c r="AR28" s="40"/>
      <c r="BE28" s="262"/>
    </row>
    <row r="29" spans="1:71" s="3" customFormat="1" ht="14.45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275">
        <v>0.21</v>
      </c>
      <c r="M29" s="274"/>
      <c r="N29" s="274"/>
      <c r="O29" s="274"/>
      <c r="P29" s="274"/>
      <c r="Q29" s="42"/>
      <c r="R29" s="42"/>
      <c r="S29" s="42"/>
      <c r="T29" s="42"/>
      <c r="U29" s="42"/>
      <c r="V29" s="42"/>
      <c r="W29" s="273">
        <f>ROUND(AZ94, 0)</f>
        <v>0</v>
      </c>
      <c r="X29" s="274"/>
      <c r="Y29" s="274"/>
      <c r="Z29" s="274"/>
      <c r="AA29" s="274"/>
      <c r="AB29" s="274"/>
      <c r="AC29" s="274"/>
      <c r="AD29" s="274"/>
      <c r="AE29" s="274"/>
      <c r="AF29" s="42"/>
      <c r="AG29" s="42"/>
      <c r="AH29" s="42"/>
      <c r="AI29" s="42"/>
      <c r="AJ29" s="42"/>
      <c r="AK29" s="273">
        <f>ROUND(AV94, 0)</f>
        <v>0</v>
      </c>
      <c r="AL29" s="274"/>
      <c r="AM29" s="274"/>
      <c r="AN29" s="274"/>
      <c r="AO29" s="274"/>
      <c r="AP29" s="42"/>
      <c r="AQ29" s="42"/>
      <c r="AR29" s="43"/>
      <c r="BE29" s="263"/>
    </row>
    <row r="30" spans="1:71" s="3" customFormat="1" ht="14.45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275">
        <v>0.12</v>
      </c>
      <c r="M30" s="274"/>
      <c r="N30" s="274"/>
      <c r="O30" s="274"/>
      <c r="P30" s="274"/>
      <c r="Q30" s="42"/>
      <c r="R30" s="42"/>
      <c r="S30" s="42"/>
      <c r="T30" s="42"/>
      <c r="U30" s="42"/>
      <c r="V30" s="42"/>
      <c r="W30" s="273">
        <f>ROUND(BA94, 0)</f>
        <v>0</v>
      </c>
      <c r="X30" s="274"/>
      <c r="Y30" s="274"/>
      <c r="Z30" s="274"/>
      <c r="AA30" s="274"/>
      <c r="AB30" s="274"/>
      <c r="AC30" s="274"/>
      <c r="AD30" s="274"/>
      <c r="AE30" s="274"/>
      <c r="AF30" s="42"/>
      <c r="AG30" s="42"/>
      <c r="AH30" s="42"/>
      <c r="AI30" s="42"/>
      <c r="AJ30" s="42"/>
      <c r="AK30" s="273">
        <f>ROUND(AW94, 0)</f>
        <v>0</v>
      </c>
      <c r="AL30" s="274"/>
      <c r="AM30" s="274"/>
      <c r="AN30" s="274"/>
      <c r="AO30" s="274"/>
      <c r="AP30" s="42"/>
      <c r="AQ30" s="42"/>
      <c r="AR30" s="43"/>
      <c r="BE30" s="263"/>
    </row>
    <row r="31" spans="1:71" s="3" customFormat="1" ht="14.45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275">
        <v>0.21</v>
      </c>
      <c r="M31" s="274"/>
      <c r="N31" s="274"/>
      <c r="O31" s="274"/>
      <c r="P31" s="274"/>
      <c r="Q31" s="42"/>
      <c r="R31" s="42"/>
      <c r="S31" s="42"/>
      <c r="T31" s="42"/>
      <c r="U31" s="42"/>
      <c r="V31" s="42"/>
      <c r="W31" s="273">
        <f>ROUND(BB94, 0)</f>
        <v>0</v>
      </c>
      <c r="X31" s="274"/>
      <c r="Y31" s="274"/>
      <c r="Z31" s="274"/>
      <c r="AA31" s="274"/>
      <c r="AB31" s="274"/>
      <c r="AC31" s="274"/>
      <c r="AD31" s="274"/>
      <c r="AE31" s="274"/>
      <c r="AF31" s="42"/>
      <c r="AG31" s="42"/>
      <c r="AH31" s="42"/>
      <c r="AI31" s="42"/>
      <c r="AJ31" s="42"/>
      <c r="AK31" s="273">
        <v>0</v>
      </c>
      <c r="AL31" s="274"/>
      <c r="AM31" s="274"/>
      <c r="AN31" s="274"/>
      <c r="AO31" s="274"/>
      <c r="AP31" s="42"/>
      <c r="AQ31" s="42"/>
      <c r="AR31" s="43"/>
      <c r="BE31" s="263"/>
    </row>
    <row r="32" spans="1:71" s="3" customFormat="1" ht="14.45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275">
        <v>0.12</v>
      </c>
      <c r="M32" s="274"/>
      <c r="N32" s="274"/>
      <c r="O32" s="274"/>
      <c r="P32" s="274"/>
      <c r="Q32" s="42"/>
      <c r="R32" s="42"/>
      <c r="S32" s="42"/>
      <c r="T32" s="42"/>
      <c r="U32" s="42"/>
      <c r="V32" s="42"/>
      <c r="W32" s="273">
        <f>ROUND(BC94, 0)</f>
        <v>0</v>
      </c>
      <c r="X32" s="274"/>
      <c r="Y32" s="274"/>
      <c r="Z32" s="274"/>
      <c r="AA32" s="274"/>
      <c r="AB32" s="274"/>
      <c r="AC32" s="274"/>
      <c r="AD32" s="274"/>
      <c r="AE32" s="274"/>
      <c r="AF32" s="42"/>
      <c r="AG32" s="42"/>
      <c r="AH32" s="42"/>
      <c r="AI32" s="42"/>
      <c r="AJ32" s="42"/>
      <c r="AK32" s="273">
        <v>0</v>
      </c>
      <c r="AL32" s="274"/>
      <c r="AM32" s="274"/>
      <c r="AN32" s="274"/>
      <c r="AO32" s="274"/>
      <c r="AP32" s="42"/>
      <c r="AQ32" s="42"/>
      <c r="AR32" s="43"/>
      <c r="BE32" s="263"/>
    </row>
    <row r="33" spans="1:57" s="3" customFormat="1" ht="14.45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275">
        <v>0</v>
      </c>
      <c r="M33" s="274"/>
      <c r="N33" s="274"/>
      <c r="O33" s="274"/>
      <c r="P33" s="274"/>
      <c r="Q33" s="42"/>
      <c r="R33" s="42"/>
      <c r="S33" s="42"/>
      <c r="T33" s="42"/>
      <c r="U33" s="42"/>
      <c r="V33" s="42"/>
      <c r="W33" s="273">
        <f>ROUND(BD94, 0)</f>
        <v>0</v>
      </c>
      <c r="X33" s="274"/>
      <c r="Y33" s="274"/>
      <c r="Z33" s="274"/>
      <c r="AA33" s="274"/>
      <c r="AB33" s="274"/>
      <c r="AC33" s="274"/>
      <c r="AD33" s="274"/>
      <c r="AE33" s="274"/>
      <c r="AF33" s="42"/>
      <c r="AG33" s="42"/>
      <c r="AH33" s="42"/>
      <c r="AI33" s="42"/>
      <c r="AJ33" s="42"/>
      <c r="AK33" s="273">
        <v>0</v>
      </c>
      <c r="AL33" s="274"/>
      <c r="AM33" s="274"/>
      <c r="AN33" s="274"/>
      <c r="AO33" s="274"/>
      <c r="AP33" s="42"/>
      <c r="AQ33" s="42"/>
      <c r="AR33" s="43"/>
      <c r="BE33" s="26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2"/>
    </row>
    <row r="35" spans="1:57" s="2" customFormat="1" ht="25.9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276" t="s">
        <v>52</v>
      </c>
      <c r="Y35" s="277"/>
      <c r="Z35" s="277"/>
      <c r="AA35" s="277"/>
      <c r="AB35" s="277"/>
      <c r="AC35" s="46"/>
      <c r="AD35" s="46"/>
      <c r="AE35" s="46"/>
      <c r="AF35" s="46"/>
      <c r="AG35" s="46"/>
      <c r="AH35" s="46"/>
      <c r="AI35" s="46"/>
      <c r="AJ35" s="46"/>
      <c r="AK35" s="278">
        <f>SUM(AK26:AK33)</f>
        <v>0</v>
      </c>
      <c r="AL35" s="277"/>
      <c r="AM35" s="277"/>
      <c r="AN35" s="277"/>
      <c r="AO35" s="279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53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54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55</v>
      </c>
      <c r="AI60" s="39"/>
      <c r="AJ60" s="39"/>
      <c r="AK60" s="39"/>
      <c r="AL60" s="39"/>
      <c r="AM60" s="53" t="s">
        <v>56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57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58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55</v>
      </c>
      <c r="AI75" s="39"/>
      <c r="AJ75" s="39"/>
      <c r="AK75" s="39"/>
      <c r="AL75" s="39"/>
      <c r="AM75" s="53" t="s">
        <v>56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25-70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0" t="str">
        <f>K6</f>
        <v>Stavební úpravy vytopeného suterénu školy</v>
      </c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281"/>
      <c r="AL85" s="281"/>
      <c r="AM85" s="281"/>
      <c r="AN85" s="281"/>
      <c r="AO85" s="281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K.Ú. Opava Kateřinky parc.č. 1653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2" t="str">
        <f>IF(AN8= "","",AN8)</f>
        <v>30. 10. 2025</v>
      </c>
      <c r="AN87" s="282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SŠT Opava, příspěvková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83" t="str">
        <f>IF(E17="","",E17)</f>
        <v>ing. Patrik Komárek</v>
      </c>
      <c r="AN89" s="284"/>
      <c r="AO89" s="284"/>
      <c r="AP89" s="284"/>
      <c r="AQ89" s="37"/>
      <c r="AR89" s="40"/>
      <c r="AS89" s="285" t="s">
        <v>60</v>
      </c>
      <c r="AT89" s="28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37</v>
      </c>
      <c r="AJ90" s="37"/>
      <c r="AK90" s="37"/>
      <c r="AL90" s="37"/>
      <c r="AM90" s="283" t="str">
        <f>IF(E20="","",E20)</f>
        <v>Sandtner Vladimír</v>
      </c>
      <c r="AN90" s="284"/>
      <c r="AO90" s="284"/>
      <c r="AP90" s="284"/>
      <c r="AQ90" s="37"/>
      <c r="AR90" s="40"/>
      <c r="AS90" s="287"/>
      <c r="AT90" s="28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9"/>
      <c r="AT91" s="29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1" t="s">
        <v>61</v>
      </c>
      <c r="D92" s="292"/>
      <c r="E92" s="292"/>
      <c r="F92" s="292"/>
      <c r="G92" s="292"/>
      <c r="H92" s="74"/>
      <c r="I92" s="293" t="s">
        <v>62</v>
      </c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2"/>
      <c r="V92" s="292"/>
      <c r="W92" s="292"/>
      <c r="X92" s="292"/>
      <c r="Y92" s="292"/>
      <c r="Z92" s="292"/>
      <c r="AA92" s="292"/>
      <c r="AB92" s="292"/>
      <c r="AC92" s="292"/>
      <c r="AD92" s="292"/>
      <c r="AE92" s="292"/>
      <c r="AF92" s="292"/>
      <c r="AG92" s="294" t="s">
        <v>63</v>
      </c>
      <c r="AH92" s="292"/>
      <c r="AI92" s="292"/>
      <c r="AJ92" s="292"/>
      <c r="AK92" s="292"/>
      <c r="AL92" s="292"/>
      <c r="AM92" s="292"/>
      <c r="AN92" s="293" t="s">
        <v>64</v>
      </c>
      <c r="AO92" s="292"/>
      <c r="AP92" s="295"/>
      <c r="AQ92" s="75" t="s">
        <v>65</v>
      </c>
      <c r="AR92" s="40"/>
      <c r="AS92" s="76" t="s">
        <v>66</v>
      </c>
      <c r="AT92" s="77" t="s">
        <v>67</v>
      </c>
      <c r="AU92" s="77" t="s">
        <v>68</v>
      </c>
      <c r="AV92" s="77" t="s">
        <v>69</v>
      </c>
      <c r="AW92" s="77" t="s">
        <v>70</v>
      </c>
      <c r="AX92" s="77" t="s">
        <v>71</v>
      </c>
      <c r="AY92" s="77" t="s">
        <v>72</v>
      </c>
      <c r="AZ92" s="77" t="s">
        <v>73</v>
      </c>
      <c r="BA92" s="77" t="s">
        <v>74</v>
      </c>
      <c r="BB92" s="77" t="s">
        <v>75</v>
      </c>
      <c r="BC92" s="77" t="s">
        <v>76</v>
      </c>
      <c r="BD92" s="78" t="s">
        <v>77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78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9">
        <f>ROUND(AG95,0)</f>
        <v>0</v>
      </c>
      <c r="AH94" s="299"/>
      <c r="AI94" s="299"/>
      <c r="AJ94" s="299"/>
      <c r="AK94" s="299"/>
      <c r="AL94" s="299"/>
      <c r="AM94" s="299"/>
      <c r="AN94" s="300">
        <f>SUM(AG94,AT94)</f>
        <v>0</v>
      </c>
      <c r="AO94" s="300"/>
      <c r="AP94" s="300"/>
      <c r="AQ94" s="86" t="s">
        <v>1</v>
      </c>
      <c r="AR94" s="87"/>
      <c r="AS94" s="88">
        <f>ROUND(AS95,0)</f>
        <v>0</v>
      </c>
      <c r="AT94" s="89">
        <f>ROUND(SUM(AV94:AW94),1)</f>
        <v>0</v>
      </c>
      <c r="AU94" s="90">
        <f>ROUND(AU95,5)</f>
        <v>0</v>
      </c>
      <c r="AV94" s="89">
        <f>ROUND(AZ94*L29,1)</f>
        <v>0</v>
      </c>
      <c r="AW94" s="89">
        <f>ROUND(BA94*L30,1)</f>
        <v>0</v>
      </c>
      <c r="AX94" s="89">
        <f>ROUND(BB94*L29,1)</f>
        <v>0</v>
      </c>
      <c r="AY94" s="89">
        <f>ROUND(BC94*L30,1)</f>
        <v>0</v>
      </c>
      <c r="AZ94" s="89">
        <f>ROUND(AZ95,0)</f>
        <v>0</v>
      </c>
      <c r="BA94" s="89">
        <f>ROUND(BA95,0)</f>
        <v>0</v>
      </c>
      <c r="BB94" s="89">
        <f>ROUND(BB95,0)</f>
        <v>0</v>
      </c>
      <c r="BC94" s="89">
        <f>ROUND(BC95,0)</f>
        <v>0</v>
      </c>
      <c r="BD94" s="91">
        <f>ROUND(BD95,0)</f>
        <v>0</v>
      </c>
      <c r="BS94" s="92" t="s">
        <v>79</v>
      </c>
      <c r="BT94" s="92" t="s">
        <v>80</v>
      </c>
      <c r="BU94" s="93" t="s">
        <v>81</v>
      </c>
      <c r="BV94" s="92" t="s">
        <v>82</v>
      </c>
      <c r="BW94" s="92" t="s">
        <v>5</v>
      </c>
      <c r="BX94" s="92" t="s">
        <v>83</v>
      </c>
      <c r="CL94" s="92" t="s">
        <v>1</v>
      </c>
    </row>
    <row r="95" spans="1:91" s="7" customFormat="1" ht="16.5" customHeight="1">
      <c r="A95" s="94" t="s">
        <v>84</v>
      </c>
      <c r="B95" s="95"/>
      <c r="C95" s="96"/>
      <c r="D95" s="298" t="s">
        <v>85</v>
      </c>
      <c r="E95" s="298"/>
      <c r="F95" s="298"/>
      <c r="G95" s="298"/>
      <c r="H95" s="298"/>
      <c r="I95" s="97"/>
      <c r="J95" s="298" t="s">
        <v>86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296">
        <f>'01 - SO 01 - stavební úpr...'!J30</f>
        <v>0</v>
      </c>
      <c r="AH95" s="297"/>
      <c r="AI95" s="297"/>
      <c r="AJ95" s="297"/>
      <c r="AK95" s="297"/>
      <c r="AL95" s="297"/>
      <c r="AM95" s="297"/>
      <c r="AN95" s="296">
        <f>SUM(AG95,AT95)</f>
        <v>0</v>
      </c>
      <c r="AO95" s="297"/>
      <c r="AP95" s="297"/>
      <c r="AQ95" s="98" t="s">
        <v>87</v>
      </c>
      <c r="AR95" s="99"/>
      <c r="AS95" s="100">
        <v>0</v>
      </c>
      <c r="AT95" s="101">
        <f>ROUND(SUM(AV95:AW95),1)</f>
        <v>0</v>
      </c>
      <c r="AU95" s="102">
        <f>'01 - SO 01 - stavební úpr...'!P140</f>
        <v>0</v>
      </c>
      <c r="AV95" s="101">
        <f>'01 - SO 01 - stavební úpr...'!J33</f>
        <v>0</v>
      </c>
      <c r="AW95" s="101">
        <f>'01 - SO 01 - stavební úpr...'!J34</f>
        <v>0</v>
      </c>
      <c r="AX95" s="101">
        <f>'01 - SO 01 - stavební úpr...'!J35</f>
        <v>0</v>
      </c>
      <c r="AY95" s="101">
        <f>'01 - SO 01 - stavební úpr...'!J36</f>
        <v>0</v>
      </c>
      <c r="AZ95" s="101">
        <f>'01 - SO 01 - stavební úpr...'!F33</f>
        <v>0</v>
      </c>
      <c r="BA95" s="101">
        <f>'01 - SO 01 - stavební úpr...'!F34</f>
        <v>0</v>
      </c>
      <c r="BB95" s="101">
        <f>'01 - SO 01 - stavební úpr...'!F35</f>
        <v>0</v>
      </c>
      <c r="BC95" s="101">
        <f>'01 - SO 01 - stavební úpr...'!F36</f>
        <v>0</v>
      </c>
      <c r="BD95" s="103">
        <f>'01 - SO 01 - stavební úpr...'!F37</f>
        <v>0</v>
      </c>
      <c r="BT95" s="104" t="s">
        <v>36</v>
      </c>
      <c r="BV95" s="104" t="s">
        <v>82</v>
      </c>
      <c r="BW95" s="104" t="s">
        <v>88</v>
      </c>
      <c r="BX95" s="104" t="s">
        <v>5</v>
      </c>
      <c r="CL95" s="104" t="s">
        <v>1</v>
      </c>
      <c r="CM95" s="104" t="s">
        <v>89</v>
      </c>
    </row>
    <row r="96" spans="1:91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5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cVtciWgGvcuvm7sKdndXhZNVB9UN+o5lF1EJNCbOqXOOQxzu5G9+VdGpmPmkaZKL6Ds2PN1e/h/ehwS1BNCyHQ==" saltValue="v2Ht8NltoBBakIKY3UaWvucCPn4K1dCwYrGTUdnY+pWqULQQLlqCU4tyAwj9wVh1EfkSisGw0WM1NnkVLTrM4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O 01 - stavební úp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84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8" t="s">
        <v>88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21"/>
      <c r="AT3" s="18" t="s">
        <v>89</v>
      </c>
    </row>
    <row r="4" spans="1:46" s="1" customFormat="1" ht="24.95" customHeight="1">
      <c r="B4" s="21"/>
      <c r="D4" s="107" t="s">
        <v>90</v>
      </c>
      <c r="L4" s="21"/>
      <c r="M4" s="108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9" t="s">
        <v>16</v>
      </c>
      <c r="L6" s="21"/>
    </row>
    <row r="7" spans="1:46" s="1" customFormat="1" ht="16.5" customHeight="1">
      <c r="B7" s="21"/>
      <c r="E7" s="302" t="str">
        <f>'Rekapitulace stavby'!K6</f>
        <v>Stavební úpravy vytopeného suterénu školy</v>
      </c>
      <c r="F7" s="303"/>
      <c r="G7" s="303"/>
      <c r="H7" s="303"/>
      <c r="L7" s="21"/>
    </row>
    <row r="8" spans="1:46" s="2" customFormat="1" ht="12" customHeight="1">
      <c r="A8" s="35"/>
      <c r="B8" s="40"/>
      <c r="C8" s="35"/>
      <c r="D8" s="109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4" t="s">
        <v>92</v>
      </c>
      <c r="F9" s="305"/>
      <c r="G9" s="305"/>
      <c r="H9" s="30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9" t="s">
        <v>18</v>
      </c>
      <c r="E11" s="35"/>
      <c r="F11" s="110" t="s">
        <v>1</v>
      </c>
      <c r="G11" s="35"/>
      <c r="H11" s="35"/>
      <c r="I11" s="109" t="s">
        <v>19</v>
      </c>
      <c r="J11" s="110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9" t="s">
        <v>20</v>
      </c>
      <c r="E12" s="35"/>
      <c r="F12" s="110" t="s">
        <v>21</v>
      </c>
      <c r="G12" s="35"/>
      <c r="H12" s="35"/>
      <c r="I12" s="109" t="s">
        <v>22</v>
      </c>
      <c r="J12" s="111" t="str">
        <f>'Rekapitulace stavby'!AN8</f>
        <v>30. 10. 2025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9" t="s">
        <v>24</v>
      </c>
      <c r="E14" s="35"/>
      <c r="F14" s="35"/>
      <c r="G14" s="35"/>
      <c r="H14" s="35"/>
      <c r="I14" s="109" t="s">
        <v>25</v>
      </c>
      <c r="J14" s="110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0" t="s">
        <v>27</v>
      </c>
      <c r="F15" s="35"/>
      <c r="G15" s="35"/>
      <c r="H15" s="35"/>
      <c r="I15" s="109" t="s">
        <v>28</v>
      </c>
      <c r="J15" s="110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9" t="s">
        <v>30</v>
      </c>
      <c r="E17" s="35"/>
      <c r="F17" s="35"/>
      <c r="G17" s="35"/>
      <c r="H17" s="35"/>
      <c r="I17" s="109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06" t="str">
        <f>'Rekapitulace stavby'!E14</f>
        <v>Vyplň údaj</v>
      </c>
      <c r="F18" s="307"/>
      <c r="G18" s="307"/>
      <c r="H18" s="307"/>
      <c r="I18" s="109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9" t="s">
        <v>32</v>
      </c>
      <c r="E20" s="35"/>
      <c r="F20" s="35"/>
      <c r="G20" s="35"/>
      <c r="H20" s="35"/>
      <c r="I20" s="109" t="s">
        <v>25</v>
      </c>
      <c r="J20" s="110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0" t="s">
        <v>34</v>
      </c>
      <c r="F21" s="35"/>
      <c r="G21" s="35"/>
      <c r="H21" s="35"/>
      <c r="I21" s="109" t="s">
        <v>28</v>
      </c>
      <c r="J21" s="110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9" t="s">
        <v>37</v>
      </c>
      <c r="E23" s="35"/>
      <c r="F23" s="35"/>
      <c r="G23" s="35"/>
      <c r="H23" s="35"/>
      <c r="I23" s="109" t="s">
        <v>25</v>
      </c>
      <c r="J23" s="110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0" t="s">
        <v>38</v>
      </c>
      <c r="F24" s="35"/>
      <c r="G24" s="35"/>
      <c r="H24" s="35"/>
      <c r="I24" s="109" t="s">
        <v>28</v>
      </c>
      <c r="J24" s="110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2"/>
      <c r="B27" s="113"/>
      <c r="C27" s="112"/>
      <c r="D27" s="112"/>
      <c r="E27" s="308" t="s">
        <v>1</v>
      </c>
      <c r="F27" s="308"/>
      <c r="G27" s="308"/>
      <c r="H27" s="30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5"/>
      <c r="E29" s="115"/>
      <c r="F29" s="115"/>
      <c r="G29" s="115"/>
      <c r="H29" s="115"/>
      <c r="I29" s="115"/>
      <c r="J29" s="115"/>
      <c r="K29" s="11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6" t="s">
        <v>40</v>
      </c>
      <c r="E30" s="35"/>
      <c r="F30" s="35"/>
      <c r="G30" s="35"/>
      <c r="H30" s="35"/>
      <c r="I30" s="35"/>
      <c r="J30" s="117">
        <f>ROUND(J140, 0)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5"/>
      <c r="E31" s="115"/>
      <c r="F31" s="115"/>
      <c r="G31" s="115"/>
      <c r="H31" s="115"/>
      <c r="I31" s="115"/>
      <c r="J31" s="115"/>
      <c r="K31" s="11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8" t="s">
        <v>42</v>
      </c>
      <c r="G32" s="35"/>
      <c r="H32" s="35"/>
      <c r="I32" s="118" t="s">
        <v>41</v>
      </c>
      <c r="J32" s="118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9" t="s">
        <v>44</v>
      </c>
      <c r="E33" s="109" t="s">
        <v>45</v>
      </c>
      <c r="F33" s="120">
        <f>ROUND((SUM(BE140:BE483)),  0)</f>
        <v>0</v>
      </c>
      <c r="G33" s="35"/>
      <c r="H33" s="35"/>
      <c r="I33" s="121">
        <v>0.21</v>
      </c>
      <c r="J33" s="120">
        <f>ROUND(((SUM(BE140:BE483))*I33),  0)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9" t="s">
        <v>46</v>
      </c>
      <c r="F34" s="120">
        <f>ROUND((SUM(BF140:BF483)),  0)</f>
        <v>0</v>
      </c>
      <c r="G34" s="35"/>
      <c r="H34" s="35"/>
      <c r="I34" s="121">
        <v>0.12</v>
      </c>
      <c r="J34" s="120">
        <f>ROUND(((SUM(BF140:BF483))*I34),  0)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9" t="s">
        <v>47</v>
      </c>
      <c r="F35" s="120">
        <f>ROUND((SUM(BG140:BG483)),  0)</f>
        <v>0</v>
      </c>
      <c r="G35" s="35"/>
      <c r="H35" s="35"/>
      <c r="I35" s="121">
        <v>0.21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9" t="s">
        <v>48</v>
      </c>
      <c r="F36" s="120">
        <f>ROUND((SUM(BH140:BH483)),  0)</f>
        <v>0</v>
      </c>
      <c r="G36" s="35"/>
      <c r="H36" s="35"/>
      <c r="I36" s="121">
        <v>0.12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9" t="s">
        <v>49</v>
      </c>
      <c r="F37" s="120">
        <f>ROUND((SUM(BI140:BI483)),  0)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29" t="s">
        <v>53</v>
      </c>
      <c r="E50" s="130"/>
      <c r="F50" s="130"/>
      <c r="G50" s="129" t="s">
        <v>54</v>
      </c>
      <c r="H50" s="130"/>
      <c r="I50" s="130"/>
      <c r="J50" s="130"/>
      <c r="K50" s="13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1" t="s">
        <v>55</v>
      </c>
      <c r="E61" s="132"/>
      <c r="F61" s="133" t="s">
        <v>56</v>
      </c>
      <c r="G61" s="131" t="s">
        <v>55</v>
      </c>
      <c r="H61" s="132"/>
      <c r="I61" s="132"/>
      <c r="J61" s="134" t="s">
        <v>56</v>
      </c>
      <c r="K61" s="13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29" t="s">
        <v>57</v>
      </c>
      <c r="E65" s="135"/>
      <c r="F65" s="135"/>
      <c r="G65" s="129" t="s">
        <v>58</v>
      </c>
      <c r="H65" s="135"/>
      <c r="I65" s="135"/>
      <c r="J65" s="135"/>
      <c r="K65" s="13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1" t="s">
        <v>55</v>
      </c>
      <c r="E76" s="132"/>
      <c r="F76" s="133" t="s">
        <v>56</v>
      </c>
      <c r="G76" s="131" t="s">
        <v>55</v>
      </c>
      <c r="H76" s="132"/>
      <c r="I76" s="132"/>
      <c r="J76" s="134" t="s">
        <v>56</v>
      </c>
      <c r="K76" s="13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09" t="str">
        <f>E7</f>
        <v>Stavební úpravy vytopeného suterénu školy</v>
      </c>
      <c r="F85" s="310"/>
      <c r="G85" s="310"/>
      <c r="H85" s="310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0" t="str">
        <f>E9</f>
        <v>01 - SO 01 - stavební úpravy 1.PP</v>
      </c>
      <c r="F87" s="311"/>
      <c r="G87" s="311"/>
      <c r="H87" s="311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K.Ú. Opava Kateřinky parc.č. 1653</v>
      </c>
      <c r="G89" s="37"/>
      <c r="H89" s="37"/>
      <c r="I89" s="30" t="s">
        <v>22</v>
      </c>
      <c r="J89" s="67" t="str">
        <f>IF(J12="","",J12)</f>
        <v>30. 10. 2025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SŠT Opava, příspěvková organizace</v>
      </c>
      <c r="G91" s="37"/>
      <c r="H91" s="37"/>
      <c r="I91" s="30" t="s">
        <v>32</v>
      </c>
      <c r="J91" s="33" t="str">
        <f>E21</f>
        <v>ing. Patrik Komárek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37</v>
      </c>
      <c r="J92" s="33" t="str">
        <f>E24</f>
        <v>Sandtner Vladimír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0" t="s">
        <v>94</v>
      </c>
      <c r="D94" s="141"/>
      <c r="E94" s="141"/>
      <c r="F94" s="141"/>
      <c r="G94" s="141"/>
      <c r="H94" s="141"/>
      <c r="I94" s="141"/>
      <c r="J94" s="142" t="s">
        <v>95</v>
      </c>
      <c r="K94" s="14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3" t="s">
        <v>96</v>
      </c>
      <c r="D96" s="37"/>
      <c r="E96" s="37"/>
      <c r="F96" s="37"/>
      <c r="G96" s="37"/>
      <c r="H96" s="37"/>
      <c r="I96" s="37"/>
      <c r="J96" s="85">
        <f>J140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97</v>
      </c>
    </row>
    <row r="97" spans="2:12" s="9" customFormat="1" ht="24.95" customHeight="1">
      <c r="B97" s="144"/>
      <c r="C97" s="145"/>
      <c r="D97" s="146" t="s">
        <v>98</v>
      </c>
      <c r="E97" s="147"/>
      <c r="F97" s="147"/>
      <c r="G97" s="147"/>
      <c r="H97" s="147"/>
      <c r="I97" s="147"/>
      <c r="J97" s="148">
        <f>J141</f>
        <v>0</v>
      </c>
      <c r="K97" s="145"/>
      <c r="L97" s="149"/>
    </row>
    <row r="98" spans="2:12" s="10" customFormat="1" ht="19.899999999999999" customHeight="1">
      <c r="B98" s="150"/>
      <c r="C98" s="151"/>
      <c r="D98" s="152" t="s">
        <v>99</v>
      </c>
      <c r="E98" s="153"/>
      <c r="F98" s="153"/>
      <c r="G98" s="153"/>
      <c r="H98" s="153"/>
      <c r="I98" s="153"/>
      <c r="J98" s="154">
        <f>J142</f>
        <v>0</v>
      </c>
      <c r="K98" s="151"/>
      <c r="L98" s="155"/>
    </row>
    <row r="99" spans="2:12" s="10" customFormat="1" ht="19.899999999999999" customHeight="1">
      <c r="B99" s="150"/>
      <c r="C99" s="151"/>
      <c r="D99" s="152" t="s">
        <v>100</v>
      </c>
      <c r="E99" s="153"/>
      <c r="F99" s="153"/>
      <c r="G99" s="153"/>
      <c r="H99" s="153"/>
      <c r="I99" s="153"/>
      <c r="J99" s="154">
        <f>J154</f>
        <v>0</v>
      </c>
      <c r="K99" s="151"/>
      <c r="L99" s="155"/>
    </row>
    <row r="100" spans="2:12" s="10" customFormat="1" ht="19.899999999999999" customHeight="1">
      <c r="B100" s="150"/>
      <c r="C100" s="151"/>
      <c r="D100" s="152" t="s">
        <v>101</v>
      </c>
      <c r="E100" s="153"/>
      <c r="F100" s="153"/>
      <c r="G100" s="153"/>
      <c r="H100" s="153"/>
      <c r="I100" s="153"/>
      <c r="J100" s="154">
        <f>J207</f>
        <v>0</v>
      </c>
      <c r="K100" s="151"/>
      <c r="L100" s="155"/>
    </row>
    <row r="101" spans="2:12" s="10" customFormat="1" ht="19.899999999999999" customHeight="1">
      <c r="B101" s="150"/>
      <c r="C101" s="151"/>
      <c r="D101" s="152" t="s">
        <v>102</v>
      </c>
      <c r="E101" s="153"/>
      <c r="F101" s="153"/>
      <c r="G101" s="153"/>
      <c r="H101" s="153"/>
      <c r="I101" s="153"/>
      <c r="J101" s="154">
        <f>J248</f>
        <v>0</v>
      </c>
      <c r="K101" s="151"/>
      <c r="L101" s="155"/>
    </row>
    <row r="102" spans="2:12" s="10" customFormat="1" ht="19.899999999999999" customHeight="1">
      <c r="B102" s="150"/>
      <c r="C102" s="151"/>
      <c r="D102" s="152" t="s">
        <v>103</v>
      </c>
      <c r="E102" s="153"/>
      <c r="F102" s="153"/>
      <c r="G102" s="153"/>
      <c r="H102" s="153"/>
      <c r="I102" s="153"/>
      <c r="J102" s="154">
        <f>J254</f>
        <v>0</v>
      </c>
      <c r="K102" s="151"/>
      <c r="L102" s="155"/>
    </row>
    <row r="103" spans="2:12" s="9" customFormat="1" ht="24.95" customHeight="1">
      <c r="B103" s="144"/>
      <c r="C103" s="145"/>
      <c r="D103" s="146" t="s">
        <v>104</v>
      </c>
      <c r="E103" s="147"/>
      <c r="F103" s="147"/>
      <c r="G103" s="147"/>
      <c r="H103" s="147"/>
      <c r="I103" s="147"/>
      <c r="J103" s="148">
        <f>J256</f>
        <v>0</v>
      </c>
      <c r="K103" s="145"/>
      <c r="L103" s="149"/>
    </row>
    <row r="104" spans="2:12" s="10" customFormat="1" ht="19.899999999999999" customHeight="1">
      <c r="B104" s="150"/>
      <c r="C104" s="151"/>
      <c r="D104" s="152" t="s">
        <v>105</v>
      </c>
      <c r="E104" s="153"/>
      <c r="F104" s="153"/>
      <c r="G104" s="153"/>
      <c r="H104" s="153"/>
      <c r="I104" s="153"/>
      <c r="J104" s="154">
        <f>J257</f>
        <v>0</v>
      </c>
      <c r="K104" s="151"/>
      <c r="L104" s="155"/>
    </row>
    <row r="105" spans="2:12" s="10" customFormat="1" ht="19.899999999999999" customHeight="1">
      <c r="B105" s="150"/>
      <c r="C105" s="151"/>
      <c r="D105" s="152" t="s">
        <v>106</v>
      </c>
      <c r="E105" s="153"/>
      <c r="F105" s="153"/>
      <c r="G105" s="153"/>
      <c r="H105" s="153"/>
      <c r="I105" s="153"/>
      <c r="J105" s="154">
        <f>J263</f>
        <v>0</v>
      </c>
      <c r="K105" s="151"/>
      <c r="L105" s="155"/>
    </row>
    <row r="106" spans="2:12" s="10" customFormat="1" ht="19.899999999999999" customHeight="1">
      <c r="B106" s="150"/>
      <c r="C106" s="151"/>
      <c r="D106" s="152" t="s">
        <v>107</v>
      </c>
      <c r="E106" s="153"/>
      <c r="F106" s="153"/>
      <c r="G106" s="153"/>
      <c r="H106" s="153"/>
      <c r="I106" s="153"/>
      <c r="J106" s="154">
        <f>J267</f>
        <v>0</v>
      </c>
      <c r="K106" s="151"/>
      <c r="L106" s="155"/>
    </row>
    <row r="107" spans="2:12" s="10" customFormat="1" ht="19.899999999999999" customHeight="1">
      <c r="B107" s="150"/>
      <c r="C107" s="151"/>
      <c r="D107" s="152" t="s">
        <v>108</v>
      </c>
      <c r="E107" s="153"/>
      <c r="F107" s="153"/>
      <c r="G107" s="153"/>
      <c r="H107" s="153"/>
      <c r="I107" s="153"/>
      <c r="J107" s="154">
        <f>J272</f>
        <v>0</v>
      </c>
      <c r="K107" s="151"/>
      <c r="L107" s="155"/>
    </row>
    <row r="108" spans="2:12" s="10" customFormat="1" ht="19.899999999999999" customHeight="1">
      <c r="B108" s="150"/>
      <c r="C108" s="151"/>
      <c r="D108" s="152" t="s">
        <v>109</v>
      </c>
      <c r="E108" s="153"/>
      <c r="F108" s="153"/>
      <c r="G108" s="153"/>
      <c r="H108" s="153"/>
      <c r="I108" s="153"/>
      <c r="J108" s="154">
        <f>J289</f>
        <v>0</v>
      </c>
      <c r="K108" s="151"/>
      <c r="L108" s="155"/>
    </row>
    <row r="109" spans="2:12" s="10" customFormat="1" ht="19.899999999999999" customHeight="1">
      <c r="B109" s="150"/>
      <c r="C109" s="151"/>
      <c r="D109" s="152" t="s">
        <v>110</v>
      </c>
      <c r="E109" s="153"/>
      <c r="F109" s="153"/>
      <c r="G109" s="153"/>
      <c r="H109" s="153"/>
      <c r="I109" s="153"/>
      <c r="J109" s="154">
        <f>J319</f>
        <v>0</v>
      </c>
      <c r="K109" s="151"/>
      <c r="L109" s="155"/>
    </row>
    <row r="110" spans="2:12" s="10" customFormat="1" ht="19.899999999999999" customHeight="1">
      <c r="B110" s="150"/>
      <c r="C110" s="151"/>
      <c r="D110" s="152" t="s">
        <v>111</v>
      </c>
      <c r="E110" s="153"/>
      <c r="F110" s="153"/>
      <c r="G110" s="153"/>
      <c r="H110" s="153"/>
      <c r="I110" s="153"/>
      <c r="J110" s="154">
        <f>J324</f>
        <v>0</v>
      </c>
      <c r="K110" s="151"/>
      <c r="L110" s="155"/>
    </row>
    <row r="111" spans="2:12" s="10" customFormat="1" ht="19.899999999999999" customHeight="1">
      <c r="B111" s="150"/>
      <c r="C111" s="151"/>
      <c r="D111" s="152" t="s">
        <v>112</v>
      </c>
      <c r="E111" s="153"/>
      <c r="F111" s="153"/>
      <c r="G111" s="153"/>
      <c r="H111" s="153"/>
      <c r="I111" s="153"/>
      <c r="J111" s="154">
        <f>J337</f>
        <v>0</v>
      </c>
      <c r="K111" s="151"/>
      <c r="L111" s="155"/>
    </row>
    <row r="112" spans="2:12" s="10" customFormat="1" ht="19.899999999999999" customHeight="1">
      <c r="B112" s="150"/>
      <c r="C112" s="151"/>
      <c r="D112" s="152" t="s">
        <v>113</v>
      </c>
      <c r="E112" s="153"/>
      <c r="F112" s="153"/>
      <c r="G112" s="153"/>
      <c r="H112" s="153"/>
      <c r="I112" s="153"/>
      <c r="J112" s="154">
        <f>J356</f>
        <v>0</v>
      </c>
      <c r="K112" s="151"/>
      <c r="L112" s="155"/>
    </row>
    <row r="113" spans="1:31" s="10" customFormat="1" ht="19.899999999999999" customHeight="1">
      <c r="B113" s="150"/>
      <c r="C113" s="151"/>
      <c r="D113" s="152" t="s">
        <v>114</v>
      </c>
      <c r="E113" s="153"/>
      <c r="F113" s="153"/>
      <c r="G113" s="153"/>
      <c r="H113" s="153"/>
      <c r="I113" s="153"/>
      <c r="J113" s="154">
        <f>J387</f>
        <v>0</v>
      </c>
      <c r="K113" s="151"/>
      <c r="L113" s="155"/>
    </row>
    <row r="114" spans="1:31" s="10" customFormat="1" ht="19.899999999999999" customHeight="1">
      <c r="B114" s="150"/>
      <c r="C114" s="151"/>
      <c r="D114" s="152" t="s">
        <v>115</v>
      </c>
      <c r="E114" s="153"/>
      <c r="F114" s="153"/>
      <c r="G114" s="153"/>
      <c r="H114" s="153"/>
      <c r="I114" s="153"/>
      <c r="J114" s="154">
        <f>J399</f>
        <v>0</v>
      </c>
      <c r="K114" s="151"/>
      <c r="L114" s="155"/>
    </row>
    <row r="115" spans="1:31" s="10" customFormat="1" ht="19.899999999999999" customHeight="1">
      <c r="B115" s="150"/>
      <c r="C115" s="151"/>
      <c r="D115" s="152" t="s">
        <v>116</v>
      </c>
      <c r="E115" s="153"/>
      <c r="F115" s="153"/>
      <c r="G115" s="153"/>
      <c r="H115" s="153"/>
      <c r="I115" s="153"/>
      <c r="J115" s="154">
        <f>J422</f>
        <v>0</v>
      </c>
      <c r="K115" s="151"/>
      <c r="L115" s="155"/>
    </row>
    <row r="116" spans="1:31" s="10" customFormat="1" ht="19.899999999999999" customHeight="1">
      <c r="B116" s="150"/>
      <c r="C116" s="151"/>
      <c r="D116" s="152" t="s">
        <v>117</v>
      </c>
      <c r="E116" s="153"/>
      <c r="F116" s="153"/>
      <c r="G116" s="153"/>
      <c r="H116" s="153"/>
      <c r="I116" s="153"/>
      <c r="J116" s="154">
        <f>J437</f>
        <v>0</v>
      </c>
      <c r="K116" s="151"/>
      <c r="L116" s="155"/>
    </row>
    <row r="117" spans="1:31" s="10" customFormat="1" ht="19.899999999999999" customHeight="1">
      <c r="B117" s="150"/>
      <c r="C117" s="151"/>
      <c r="D117" s="152" t="s">
        <v>118</v>
      </c>
      <c r="E117" s="153"/>
      <c r="F117" s="153"/>
      <c r="G117" s="153"/>
      <c r="H117" s="153"/>
      <c r="I117" s="153"/>
      <c r="J117" s="154">
        <f>J461</f>
        <v>0</v>
      </c>
      <c r="K117" s="151"/>
      <c r="L117" s="155"/>
    </row>
    <row r="118" spans="1:31" s="9" customFormat="1" ht="24.95" customHeight="1">
      <c r="B118" s="144"/>
      <c r="C118" s="145"/>
      <c r="D118" s="146" t="s">
        <v>119</v>
      </c>
      <c r="E118" s="147"/>
      <c r="F118" s="147"/>
      <c r="G118" s="147"/>
      <c r="H118" s="147"/>
      <c r="I118" s="147"/>
      <c r="J118" s="148">
        <f>J463</f>
        <v>0</v>
      </c>
      <c r="K118" s="145"/>
      <c r="L118" s="149"/>
    </row>
    <row r="119" spans="1:31" s="10" customFormat="1" ht="19.899999999999999" customHeight="1">
      <c r="B119" s="150"/>
      <c r="C119" s="151"/>
      <c r="D119" s="152" t="s">
        <v>120</v>
      </c>
      <c r="E119" s="153"/>
      <c r="F119" s="153"/>
      <c r="G119" s="153"/>
      <c r="H119" s="153"/>
      <c r="I119" s="153"/>
      <c r="J119" s="154">
        <f>J464</f>
        <v>0</v>
      </c>
      <c r="K119" s="151"/>
      <c r="L119" s="155"/>
    </row>
    <row r="120" spans="1:31" s="10" customFormat="1" ht="19.899999999999999" customHeight="1">
      <c r="B120" s="150"/>
      <c r="C120" s="151"/>
      <c r="D120" s="152" t="s">
        <v>121</v>
      </c>
      <c r="E120" s="153"/>
      <c r="F120" s="153"/>
      <c r="G120" s="153"/>
      <c r="H120" s="153"/>
      <c r="I120" s="153"/>
      <c r="J120" s="154">
        <f>J470</f>
        <v>0</v>
      </c>
      <c r="K120" s="151"/>
      <c r="L120" s="155"/>
    </row>
    <row r="121" spans="1:31" s="2" customFormat="1" ht="21.7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55"/>
      <c r="C122" s="56"/>
      <c r="D122" s="56"/>
      <c r="E122" s="56"/>
      <c r="F122" s="56"/>
      <c r="G122" s="56"/>
      <c r="H122" s="56"/>
      <c r="I122" s="56"/>
      <c r="J122" s="56"/>
      <c r="K122" s="56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6" spans="1:31" s="2" customFormat="1" ht="6.95" customHeight="1">
      <c r="A126" s="35"/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24.95" customHeight="1">
      <c r="A127" s="35"/>
      <c r="B127" s="36"/>
      <c r="C127" s="24" t="s">
        <v>122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16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6.5" customHeight="1">
      <c r="A130" s="35"/>
      <c r="B130" s="36"/>
      <c r="C130" s="37"/>
      <c r="D130" s="37"/>
      <c r="E130" s="309" t="str">
        <f>E7</f>
        <v>Stavební úpravy vytopeného suterénu školy</v>
      </c>
      <c r="F130" s="310"/>
      <c r="G130" s="310"/>
      <c r="H130" s="310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30" t="s">
        <v>91</v>
      </c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6.5" customHeight="1">
      <c r="A132" s="35"/>
      <c r="B132" s="36"/>
      <c r="C132" s="37"/>
      <c r="D132" s="37"/>
      <c r="E132" s="280" t="str">
        <f>E9</f>
        <v>01 - SO 01 - stavební úpravy 1.PP</v>
      </c>
      <c r="F132" s="311"/>
      <c r="G132" s="311"/>
      <c r="H132" s="311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6.9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2" customHeight="1">
      <c r="A134" s="35"/>
      <c r="B134" s="36"/>
      <c r="C134" s="30" t="s">
        <v>20</v>
      </c>
      <c r="D134" s="37"/>
      <c r="E134" s="37"/>
      <c r="F134" s="28" t="str">
        <f>F12</f>
        <v>K.Ú. Opava Kateřinky parc.č. 1653</v>
      </c>
      <c r="G134" s="37"/>
      <c r="H134" s="37"/>
      <c r="I134" s="30" t="s">
        <v>22</v>
      </c>
      <c r="J134" s="67" t="str">
        <f>IF(J12="","",J12)</f>
        <v>30. 10. 2025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6.9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5.2" customHeight="1">
      <c r="A136" s="35"/>
      <c r="B136" s="36"/>
      <c r="C136" s="30" t="s">
        <v>24</v>
      </c>
      <c r="D136" s="37"/>
      <c r="E136" s="37"/>
      <c r="F136" s="28" t="str">
        <f>E15</f>
        <v>SŠT Opava, příspěvková organizace</v>
      </c>
      <c r="G136" s="37"/>
      <c r="H136" s="37"/>
      <c r="I136" s="30" t="s">
        <v>32</v>
      </c>
      <c r="J136" s="33" t="str">
        <f>E21</f>
        <v>ing. Patrik Komárek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2" customFormat="1" ht="15.2" customHeight="1">
      <c r="A137" s="35"/>
      <c r="B137" s="36"/>
      <c r="C137" s="30" t="s">
        <v>30</v>
      </c>
      <c r="D137" s="37"/>
      <c r="E137" s="37"/>
      <c r="F137" s="28" t="str">
        <f>IF(E18="","",E18)</f>
        <v>Vyplň údaj</v>
      </c>
      <c r="G137" s="37"/>
      <c r="H137" s="37"/>
      <c r="I137" s="30" t="s">
        <v>37</v>
      </c>
      <c r="J137" s="33" t="str">
        <f>E24</f>
        <v>Sandtner Vladimír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5" s="2" customFormat="1" ht="10.35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5" s="11" customFormat="1" ht="29.25" customHeight="1">
      <c r="A139" s="156"/>
      <c r="B139" s="157"/>
      <c r="C139" s="158" t="s">
        <v>123</v>
      </c>
      <c r="D139" s="159" t="s">
        <v>65</v>
      </c>
      <c r="E139" s="159" t="s">
        <v>61</v>
      </c>
      <c r="F139" s="159" t="s">
        <v>62</v>
      </c>
      <c r="G139" s="159" t="s">
        <v>124</v>
      </c>
      <c r="H139" s="159" t="s">
        <v>125</v>
      </c>
      <c r="I139" s="159" t="s">
        <v>126</v>
      </c>
      <c r="J139" s="160" t="s">
        <v>95</v>
      </c>
      <c r="K139" s="161" t="s">
        <v>127</v>
      </c>
      <c r="L139" s="162"/>
      <c r="M139" s="76" t="s">
        <v>1</v>
      </c>
      <c r="N139" s="77" t="s">
        <v>44</v>
      </c>
      <c r="O139" s="77" t="s">
        <v>128</v>
      </c>
      <c r="P139" s="77" t="s">
        <v>129</v>
      </c>
      <c r="Q139" s="77" t="s">
        <v>130</v>
      </c>
      <c r="R139" s="77" t="s">
        <v>131</v>
      </c>
      <c r="S139" s="77" t="s">
        <v>132</v>
      </c>
      <c r="T139" s="78" t="s">
        <v>133</v>
      </c>
      <c r="U139" s="156"/>
      <c r="V139" s="156"/>
      <c r="W139" s="156"/>
      <c r="X139" s="156"/>
      <c r="Y139" s="156"/>
      <c r="Z139" s="156"/>
      <c r="AA139" s="156"/>
      <c r="AB139" s="156"/>
      <c r="AC139" s="156"/>
      <c r="AD139" s="156"/>
      <c r="AE139" s="156"/>
    </row>
    <row r="140" spans="1:65" s="2" customFormat="1" ht="22.9" customHeight="1">
      <c r="A140" s="35"/>
      <c r="B140" s="36"/>
      <c r="C140" s="83" t="s">
        <v>134</v>
      </c>
      <c r="D140" s="37"/>
      <c r="E140" s="37"/>
      <c r="F140" s="37"/>
      <c r="G140" s="37"/>
      <c r="H140" s="37"/>
      <c r="I140" s="37"/>
      <c r="J140" s="163">
        <f>BK140</f>
        <v>0</v>
      </c>
      <c r="K140" s="37"/>
      <c r="L140" s="40"/>
      <c r="M140" s="79"/>
      <c r="N140" s="164"/>
      <c r="O140" s="80"/>
      <c r="P140" s="165">
        <f>P141+P256+P463</f>
        <v>0</v>
      </c>
      <c r="Q140" s="80"/>
      <c r="R140" s="165">
        <f>R141+R256+R463</f>
        <v>41.250956299999999</v>
      </c>
      <c r="S140" s="80"/>
      <c r="T140" s="166">
        <f>T141+T256+T463</f>
        <v>39.295259000000001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79</v>
      </c>
      <c r="AU140" s="18" t="s">
        <v>97</v>
      </c>
      <c r="BK140" s="167">
        <f>BK141+BK256+BK463</f>
        <v>0</v>
      </c>
    </row>
    <row r="141" spans="1:65" s="12" customFormat="1" ht="25.9" customHeight="1">
      <c r="B141" s="168"/>
      <c r="C141" s="169"/>
      <c r="D141" s="170" t="s">
        <v>79</v>
      </c>
      <c r="E141" s="171" t="s">
        <v>135</v>
      </c>
      <c r="F141" s="171" t="s">
        <v>136</v>
      </c>
      <c r="G141" s="169"/>
      <c r="H141" s="169"/>
      <c r="I141" s="172"/>
      <c r="J141" s="173">
        <f>BK141</f>
        <v>0</v>
      </c>
      <c r="K141" s="169"/>
      <c r="L141" s="174"/>
      <c r="M141" s="175"/>
      <c r="N141" s="176"/>
      <c r="O141" s="176"/>
      <c r="P141" s="177">
        <f>P142+P154+P207+P248+P254</f>
        <v>0</v>
      </c>
      <c r="Q141" s="176"/>
      <c r="R141" s="177">
        <f>R142+R154+R207+R248+R254</f>
        <v>25.714647799999995</v>
      </c>
      <c r="S141" s="176"/>
      <c r="T141" s="178">
        <f>T142+T154+T207+T248+T254</f>
        <v>30.314299999999999</v>
      </c>
      <c r="AR141" s="179" t="s">
        <v>36</v>
      </c>
      <c r="AT141" s="180" t="s">
        <v>79</v>
      </c>
      <c r="AU141" s="180" t="s">
        <v>80</v>
      </c>
      <c r="AY141" s="179" t="s">
        <v>137</v>
      </c>
      <c r="BK141" s="181">
        <f>BK142+BK154+BK207+BK248+BK254</f>
        <v>0</v>
      </c>
    </row>
    <row r="142" spans="1:65" s="12" customFormat="1" ht="22.9" customHeight="1">
      <c r="B142" s="168"/>
      <c r="C142" s="169"/>
      <c r="D142" s="170" t="s">
        <v>79</v>
      </c>
      <c r="E142" s="182" t="s">
        <v>138</v>
      </c>
      <c r="F142" s="182" t="s">
        <v>139</v>
      </c>
      <c r="G142" s="169"/>
      <c r="H142" s="169"/>
      <c r="I142" s="172"/>
      <c r="J142" s="183">
        <f>BK142</f>
        <v>0</v>
      </c>
      <c r="K142" s="169"/>
      <c r="L142" s="174"/>
      <c r="M142" s="175"/>
      <c r="N142" s="176"/>
      <c r="O142" s="176"/>
      <c r="P142" s="177">
        <f>SUM(P143:P153)</f>
        <v>0</v>
      </c>
      <c r="Q142" s="176"/>
      <c r="R142" s="177">
        <f>SUM(R143:R153)</f>
        <v>5.1392150000000001</v>
      </c>
      <c r="S142" s="176"/>
      <c r="T142" s="178">
        <f>SUM(T143:T153)</f>
        <v>0</v>
      </c>
      <c r="AR142" s="179" t="s">
        <v>36</v>
      </c>
      <c r="AT142" s="180" t="s">
        <v>79</v>
      </c>
      <c r="AU142" s="180" t="s">
        <v>36</v>
      </c>
      <c r="AY142" s="179" t="s">
        <v>137</v>
      </c>
      <c r="BK142" s="181">
        <f>SUM(BK143:BK153)</f>
        <v>0</v>
      </c>
    </row>
    <row r="143" spans="1:65" s="2" customFormat="1" ht="24.2" customHeight="1">
      <c r="A143" s="35"/>
      <c r="B143" s="36"/>
      <c r="C143" s="184" t="s">
        <v>36</v>
      </c>
      <c r="D143" s="184" t="s">
        <v>140</v>
      </c>
      <c r="E143" s="185" t="s">
        <v>141</v>
      </c>
      <c r="F143" s="186" t="s">
        <v>142</v>
      </c>
      <c r="G143" s="187" t="s">
        <v>143</v>
      </c>
      <c r="H143" s="188">
        <v>60.5</v>
      </c>
      <c r="I143" s="189"/>
      <c r="J143" s="190">
        <f>ROUND(I143*H143,1)</f>
        <v>0</v>
      </c>
      <c r="K143" s="191"/>
      <c r="L143" s="40"/>
      <c r="M143" s="192" t="s">
        <v>1</v>
      </c>
      <c r="N143" s="193" t="s">
        <v>45</v>
      </c>
      <c r="O143" s="72"/>
      <c r="P143" s="194">
        <f>O143*H143</f>
        <v>0</v>
      </c>
      <c r="Q143" s="194">
        <v>7.9210000000000003E-2</v>
      </c>
      <c r="R143" s="194">
        <f>Q143*H143</f>
        <v>4.792205</v>
      </c>
      <c r="S143" s="194">
        <v>0</v>
      </c>
      <c r="T143" s="19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6" t="s">
        <v>144</v>
      </c>
      <c r="AT143" s="196" t="s">
        <v>140</v>
      </c>
      <c r="AU143" s="196" t="s">
        <v>89</v>
      </c>
      <c r="AY143" s="18" t="s">
        <v>137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8" t="s">
        <v>36</v>
      </c>
      <c r="BK143" s="197">
        <f>ROUND(I143*H143,1)</f>
        <v>0</v>
      </c>
      <c r="BL143" s="18" t="s">
        <v>144</v>
      </c>
      <c r="BM143" s="196" t="s">
        <v>145</v>
      </c>
    </row>
    <row r="144" spans="1:65" s="13" customFormat="1" ht="11.25">
      <c r="B144" s="198"/>
      <c r="C144" s="199"/>
      <c r="D144" s="200" t="s">
        <v>146</v>
      </c>
      <c r="E144" s="201" t="s">
        <v>1</v>
      </c>
      <c r="F144" s="202" t="s">
        <v>147</v>
      </c>
      <c r="G144" s="199"/>
      <c r="H144" s="203">
        <v>24.32</v>
      </c>
      <c r="I144" s="204"/>
      <c r="J144" s="199"/>
      <c r="K144" s="199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146</v>
      </c>
      <c r="AU144" s="209" t="s">
        <v>89</v>
      </c>
      <c r="AV144" s="13" t="s">
        <v>89</v>
      </c>
      <c r="AW144" s="13" t="s">
        <v>35</v>
      </c>
      <c r="AX144" s="13" t="s">
        <v>80</v>
      </c>
      <c r="AY144" s="209" t="s">
        <v>137</v>
      </c>
    </row>
    <row r="145" spans="1:65" s="13" customFormat="1" ht="11.25">
      <c r="B145" s="198"/>
      <c r="C145" s="199"/>
      <c r="D145" s="200" t="s">
        <v>146</v>
      </c>
      <c r="E145" s="201" t="s">
        <v>1</v>
      </c>
      <c r="F145" s="202" t="s">
        <v>148</v>
      </c>
      <c r="G145" s="199"/>
      <c r="H145" s="203">
        <v>11.813000000000001</v>
      </c>
      <c r="I145" s="204"/>
      <c r="J145" s="199"/>
      <c r="K145" s="199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146</v>
      </c>
      <c r="AU145" s="209" t="s">
        <v>89</v>
      </c>
      <c r="AV145" s="13" t="s">
        <v>89</v>
      </c>
      <c r="AW145" s="13" t="s">
        <v>35</v>
      </c>
      <c r="AX145" s="13" t="s">
        <v>80</v>
      </c>
      <c r="AY145" s="209" t="s">
        <v>137</v>
      </c>
    </row>
    <row r="146" spans="1:65" s="13" customFormat="1" ht="11.25">
      <c r="B146" s="198"/>
      <c r="C146" s="199"/>
      <c r="D146" s="200" t="s">
        <v>146</v>
      </c>
      <c r="E146" s="201" t="s">
        <v>1</v>
      </c>
      <c r="F146" s="202" t="s">
        <v>149</v>
      </c>
      <c r="G146" s="199"/>
      <c r="H146" s="203">
        <v>14.587999999999999</v>
      </c>
      <c r="I146" s="204"/>
      <c r="J146" s="199"/>
      <c r="K146" s="199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146</v>
      </c>
      <c r="AU146" s="209" t="s">
        <v>89</v>
      </c>
      <c r="AV146" s="13" t="s">
        <v>89</v>
      </c>
      <c r="AW146" s="13" t="s">
        <v>35</v>
      </c>
      <c r="AX146" s="13" t="s">
        <v>80</v>
      </c>
      <c r="AY146" s="209" t="s">
        <v>137</v>
      </c>
    </row>
    <row r="147" spans="1:65" s="13" customFormat="1" ht="11.25">
      <c r="B147" s="198"/>
      <c r="C147" s="199"/>
      <c r="D147" s="200" t="s">
        <v>146</v>
      </c>
      <c r="E147" s="201" t="s">
        <v>1</v>
      </c>
      <c r="F147" s="202" t="s">
        <v>150</v>
      </c>
      <c r="G147" s="199"/>
      <c r="H147" s="203">
        <v>9.7789999999999999</v>
      </c>
      <c r="I147" s="204"/>
      <c r="J147" s="199"/>
      <c r="K147" s="199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146</v>
      </c>
      <c r="AU147" s="209" t="s">
        <v>89</v>
      </c>
      <c r="AV147" s="13" t="s">
        <v>89</v>
      </c>
      <c r="AW147" s="13" t="s">
        <v>35</v>
      </c>
      <c r="AX147" s="13" t="s">
        <v>80</v>
      </c>
      <c r="AY147" s="209" t="s">
        <v>137</v>
      </c>
    </row>
    <row r="148" spans="1:65" s="14" customFormat="1" ht="11.25">
      <c r="B148" s="210"/>
      <c r="C148" s="211"/>
      <c r="D148" s="200" t="s">
        <v>146</v>
      </c>
      <c r="E148" s="212" t="s">
        <v>1</v>
      </c>
      <c r="F148" s="213" t="s">
        <v>151</v>
      </c>
      <c r="G148" s="211"/>
      <c r="H148" s="214">
        <v>60.5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146</v>
      </c>
      <c r="AU148" s="220" t="s">
        <v>89</v>
      </c>
      <c r="AV148" s="14" t="s">
        <v>144</v>
      </c>
      <c r="AW148" s="14" t="s">
        <v>35</v>
      </c>
      <c r="AX148" s="14" t="s">
        <v>36</v>
      </c>
      <c r="AY148" s="220" t="s">
        <v>137</v>
      </c>
    </row>
    <row r="149" spans="1:65" s="2" customFormat="1" ht="24.2" customHeight="1">
      <c r="A149" s="35"/>
      <c r="B149" s="36"/>
      <c r="C149" s="184" t="s">
        <v>89</v>
      </c>
      <c r="D149" s="184" t="s">
        <v>140</v>
      </c>
      <c r="E149" s="185" t="s">
        <v>152</v>
      </c>
      <c r="F149" s="186" t="s">
        <v>153</v>
      </c>
      <c r="G149" s="187" t="s">
        <v>154</v>
      </c>
      <c r="H149" s="188">
        <v>37</v>
      </c>
      <c r="I149" s="189"/>
      <c r="J149" s="190">
        <f>ROUND(I149*H149,1)</f>
        <v>0</v>
      </c>
      <c r="K149" s="191"/>
      <c r="L149" s="40"/>
      <c r="M149" s="192" t="s">
        <v>1</v>
      </c>
      <c r="N149" s="193" t="s">
        <v>45</v>
      </c>
      <c r="O149" s="72"/>
      <c r="P149" s="194">
        <f>O149*H149</f>
        <v>0</v>
      </c>
      <c r="Q149" s="194">
        <v>2.0000000000000001E-4</v>
      </c>
      <c r="R149" s="194">
        <f>Q149*H149</f>
        <v>7.4000000000000003E-3</v>
      </c>
      <c r="S149" s="194">
        <v>0</v>
      </c>
      <c r="T149" s="19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6" t="s">
        <v>144</v>
      </c>
      <c r="AT149" s="196" t="s">
        <v>140</v>
      </c>
      <c r="AU149" s="196" t="s">
        <v>89</v>
      </c>
      <c r="AY149" s="18" t="s">
        <v>137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8" t="s">
        <v>36</v>
      </c>
      <c r="BK149" s="197">
        <f>ROUND(I149*H149,1)</f>
        <v>0</v>
      </c>
      <c r="BL149" s="18" t="s">
        <v>144</v>
      </c>
      <c r="BM149" s="196" t="s">
        <v>155</v>
      </c>
    </row>
    <row r="150" spans="1:65" s="13" customFormat="1" ht="11.25">
      <c r="B150" s="198"/>
      <c r="C150" s="199"/>
      <c r="D150" s="200" t="s">
        <v>146</v>
      </c>
      <c r="E150" s="201" t="s">
        <v>1</v>
      </c>
      <c r="F150" s="202" t="s">
        <v>156</v>
      </c>
      <c r="G150" s="199"/>
      <c r="H150" s="203">
        <v>37</v>
      </c>
      <c r="I150" s="204"/>
      <c r="J150" s="199"/>
      <c r="K150" s="199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146</v>
      </c>
      <c r="AU150" s="209" t="s">
        <v>89</v>
      </c>
      <c r="AV150" s="13" t="s">
        <v>89</v>
      </c>
      <c r="AW150" s="13" t="s">
        <v>35</v>
      </c>
      <c r="AX150" s="13" t="s">
        <v>36</v>
      </c>
      <c r="AY150" s="209" t="s">
        <v>137</v>
      </c>
    </row>
    <row r="151" spans="1:65" s="2" customFormat="1" ht="33" customHeight="1">
      <c r="A151" s="35"/>
      <c r="B151" s="36"/>
      <c r="C151" s="184" t="s">
        <v>138</v>
      </c>
      <c r="D151" s="184" t="s">
        <v>140</v>
      </c>
      <c r="E151" s="185" t="s">
        <v>157</v>
      </c>
      <c r="F151" s="186" t="s">
        <v>158</v>
      </c>
      <c r="G151" s="187" t="s">
        <v>159</v>
      </c>
      <c r="H151" s="188">
        <v>4</v>
      </c>
      <c r="I151" s="189"/>
      <c r="J151" s="190">
        <f>ROUND(I151*H151,1)</f>
        <v>0</v>
      </c>
      <c r="K151" s="191"/>
      <c r="L151" s="40"/>
      <c r="M151" s="192" t="s">
        <v>1</v>
      </c>
      <c r="N151" s="193" t="s">
        <v>45</v>
      </c>
      <c r="O151" s="72"/>
      <c r="P151" s="194">
        <f>O151*H151</f>
        <v>0</v>
      </c>
      <c r="Q151" s="194">
        <v>3.8030000000000001E-2</v>
      </c>
      <c r="R151" s="194">
        <f>Q151*H151</f>
        <v>0.15212000000000001</v>
      </c>
      <c r="S151" s="194">
        <v>0</v>
      </c>
      <c r="T151" s="19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6" t="s">
        <v>144</v>
      </c>
      <c r="AT151" s="196" t="s">
        <v>140</v>
      </c>
      <c r="AU151" s="196" t="s">
        <v>89</v>
      </c>
      <c r="AY151" s="18" t="s">
        <v>137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8" t="s">
        <v>36</v>
      </c>
      <c r="BK151" s="197">
        <f>ROUND(I151*H151,1)</f>
        <v>0</v>
      </c>
      <c r="BL151" s="18" t="s">
        <v>144</v>
      </c>
      <c r="BM151" s="196" t="s">
        <v>160</v>
      </c>
    </row>
    <row r="152" spans="1:65" s="2" customFormat="1" ht="33" customHeight="1">
      <c r="A152" s="35"/>
      <c r="B152" s="36"/>
      <c r="C152" s="184" t="s">
        <v>144</v>
      </c>
      <c r="D152" s="184" t="s">
        <v>140</v>
      </c>
      <c r="E152" s="185" t="s">
        <v>161</v>
      </c>
      <c r="F152" s="186" t="s">
        <v>162</v>
      </c>
      <c r="G152" s="187" t="s">
        <v>159</v>
      </c>
      <c r="H152" s="188">
        <v>1</v>
      </c>
      <c r="I152" s="189"/>
      <c r="J152" s="190">
        <f>ROUND(I152*H152,1)</f>
        <v>0</v>
      </c>
      <c r="K152" s="191"/>
      <c r="L152" s="40"/>
      <c r="M152" s="192" t="s">
        <v>1</v>
      </c>
      <c r="N152" s="193" t="s">
        <v>45</v>
      </c>
      <c r="O152" s="72"/>
      <c r="P152" s="194">
        <f>O152*H152</f>
        <v>0</v>
      </c>
      <c r="Q152" s="194">
        <v>5.3629999999999997E-2</v>
      </c>
      <c r="R152" s="194">
        <f>Q152*H152</f>
        <v>5.3629999999999997E-2</v>
      </c>
      <c r="S152" s="194">
        <v>0</v>
      </c>
      <c r="T152" s="19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6" t="s">
        <v>144</v>
      </c>
      <c r="AT152" s="196" t="s">
        <v>140</v>
      </c>
      <c r="AU152" s="196" t="s">
        <v>89</v>
      </c>
      <c r="AY152" s="18" t="s">
        <v>137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8" t="s">
        <v>36</v>
      </c>
      <c r="BK152" s="197">
        <f>ROUND(I152*H152,1)</f>
        <v>0</v>
      </c>
      <c r="BL152" s="18" t="s">
        <v>144</v>
      </c>
      <c r="BM152" s="196" t="s">
        <v>163</v>
      </c>
    </row>
    <row r="153" spans="1:65" s="2" customFormat="1" ht="33" customHeight="1">
      <c r="A153" s="35"/>
      <c r="B153" s="36"/>
      <c r="C153" s="184" t="s">
        <v>164</v>
      </c>
      <c r="D153" s="184" t="s">
        <v>140</v>
      </c>
      <c r="E153" s="185" t="s">
        <v>165</v>
      </c>
      <c r="F153" s="186" t="s">
        <v>166</v>
      </c>
      <c r="G153" s="187" t="s">
        <v>159</v>
      </c>
      <c r="H153" s="188">
        <v>2</v>
      </c>
      <c r="I153" s="189"/>
      <c r="J153" s="190">
        <f>ROUND(I153*H153,1)</f>
        <v>0</v>
      </c>
      <c r="K153" s="191"/>
      <c r="L153" s="40"/>
      <c r="M153" s="192" t="s">
        <v>1</v>
      </c>
      <c r="N153" s="193" t="s">
        <v>45</v>
      </c>
      <c r="O153" s="72"/>
      <c r="P153" s="194">
        <f>O153*H153</f>
        <v>0</v>
      </c>
      <c r="Q153" s="194">
        <v>6.6930000000000003E-2</v>
      </c>
      <c r="R153" s="194">
        <f>Q153*H153</f>
        <v>0.13386000000000001</v>
      </c>
      <c r="S153" s="194">
        <v>0</v>
      </c>
      <c r="T153" s="19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6" t="s">
        <v>144</v>
      </c>
      <c r="AT153" s="196" t="s">
        <v>140</v>
      </c>
      <c r="AU153" s="196" t="s">
        <v>89</v>
      </c>
      <c r="AY153" s="18" t="s">
        <v>137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8" t="s">
        <v>36</v>
      </c>
      <c r="BK153" s="197">
        <f>ROUND(I153*H153,1)</f>
        <v>0</v>
      </c>
      <c r="BL153" s="18" t="s">
        <v>144</v>
      </c>
      <c r="BM153" s="196" t="s">
        <v>167</v>
      </c>
    </row>
    <row r="154" spans="1:65" s="12" customFormat="1" ht="22.9" customHeight="1">
      <c r="B154" s="168"/>
      <c r="C154" s="169"/>
      <c r="D154" s="170" t="s">
        <v>79</v>
      </c>
      <c r="E154" s="182" t="s">
        <v>168</v>
      </c>
      <c r="F154" s="182" t="s">
        <v>169</v>
      </c>
      <c r="G154" s="169"/>
      <c r="H154" s="169"/>
      <c r="I154" s="172"/>
      <c r="J154" s="183">
        <f>BK154</f>
        <v>0</v>
      </c>
      <c r="K154" s="169"/>
      <c r="L154" s="174"/>
      <c r="M154" s="175"/>
      <c r="N154" s="176"/>
      <c r="O154" s="176"/>
      <c r="P154" s="177">
        <f>SUM(P155:P206)</f>
        <v>0</v>
      </c>
      <c r="Q154" s="176"/>
      <c r="R154" s="177">
        <f>SUM(R155:R206)</f>
        <v>20.555422999999994</v>
      </c>
      <c r="S154" s="176"/>
      <c r="T154" s="178">
        <f>SUM(T155:T206)</f>
        <v>0</v>
      </c>
      <c r="AR154" s="179" t="s">
        <v>36</v>
      </c>
      <c r="AT154" s="180" t="s">
        <v>79</v>
      </c>
      <c r="AU154" s="180" t="s">
        <v>36</v>
      </c>
      <c r="AY154" s="179" t="s">
        <v>137</v>
      </c>
      <c r="BK154" s="181">
        <f>SUM(BK155:BK206)</f>
        <v>0</v>
      </c>
    </row>
    <row r="155" spans="1:65" s="2" customFormat="1" ht="24.2" customHeight="1">
      <c r="A155" s="35"/>
      <c r="B155" s="36"/>
      <c r="C155" s="184" t="s">
        <v>168</v>
      </c>
      <c r="D155" s="184" t="s">
        <v>140</v>
      </c>
      <c r="E155" s="185" t="s">
        <v>170</v>
      </c>
      <c r="F155" s="186" t="s">
        <v>171</v>
      </c>
      <c r="G155" s="187" t="s">
        <v>143</v>
      </c>
      <c r="H155" s="188">
        <v>126.7</v>
      </c>
      <c r="I155" s="189"/>
      <c r="J155" s="190">
        <f>ROUND(I155*H155,1)</f>
        <v>0</v>
      </c>
      <c r="K155" s="191"/>
      <c r="L155" s="40"/>
      <c r="M155" s="192" t="s">
        <v>1</v>
      </c>
      <c r="N155" s="193" t="s">
        <v>45</v>
      </c>
      <c r="O155" s="72"/>
      <c r="P155" s="194">
        <f>O155*H155</f>
        <v>0</v>
      </c>
      <c r="Q155" s="194">
        <v>2.5999999999999998E-4</v>
      </c>
      <c r="R155" s="194">
        <f>Q155*H155</f>
        <v>3.2941999999999999E-2</v>
      </c>
      <c r="S155" s="194">
        <v>0</v>
      </c>
      <c r="T155" s="19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6" t="s">
        <v>144</v>
      </c>
      <c r="AT155" s="196" t="s">
        <v>140</v>
      </c>
      <c r="AU155" s="196" t="s">
        <v>89</v>
      </c>
      <c r="AY155" s="18" t="s">
        <v>137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8" t="s">
        <v>36</v>
      </c>
      <c r="BK155" s="197">
        <f>ROUND(I155*H155,1)</f>
        <v>0</v>
      </c>
      <c r="BL155" s="18" t="s">
        <v>144</v>
      </c>
      <c r="BM155" s="196" t="s">
        <v>172</v>
      </c>
    </row>
    <row r="156" spans="1:65" s="13" customFormat="1" ht="22.5">
      <c r="B156" s="198"/>
      <c r="C156" s="199"/>
      <c r="D156" s="200" t="s">
        <v>146</v>
      </c>
      <c r="E156" s="201" t="s">
        <v>1</v>
      </c>
      <c r="F156" s="202" t="s">
        <v>173</v>
      </c>
      <c r="G156" s="199"/>
      <c r="H156" s="203">
        <v>50.805999999999997</v>
      </c>
      <c r="I156" s="204"/>
      <c r="J156" s="199"/>
      <c r="K156" s="199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146</v>
      </c>
      <c r="AU156" s="209" t="s">
        <v>89</v>
      </c>
      <c r="AV156" s="13" t="s">
        <v>89</v>
      </c>
      <c r="AW156" s="13" t="s">
        <v>35</v>
      </c>
      <c r="AX156" s="13" t="s">
        <v>80</v>
      </c>
      <c r="AY156" s="209" t="s">
        <v>137</v>
      </c>
    </row>
    <row r="157" spans="1:65" s="13" customFormat="1" ht="11.25">
      <c r="B157" s="198"/>
      <c r="C157" s="199"/>
      <c r="D157" s="200" t="s">
        <v>146</v>
      </c>
      <c r="E157" s="201" t="s">
        <v>1</v>
      </c>
      <c r="F157" s="202" t="s">
        <v>174</v>
      </c>
      <c r="G157" s="199"/>
      <c r="H157" s="203">
        <v>24.8</v>
      </c>
      <c r="I157" s="204"/>
      <c r="J157" s="199"/>
      <c r="K157" s="199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146</v>
      </c>
      <c r="AU157" s="209" t="s">
        <v>89</v>
      </c>
      <c r="AV157" s="13" t="s">
        <v>89</v>
      </c>
      <c r="AW157" s="13" t="s">
        <v>35</v>
      </c>
      <c r="AX157" s="13" t="s">
        <v>80</v>
      </c>
      <c r="AY157" s="209" t="s">
        <v>137</v>
      </c>
    </row>
    <row r="158" spans="1:65" s="13" customFormat="1" ht="11.25">
      <c r="B158" s="198"/>
      <c r="C158" s="199"/>
      <c r="D158" s="200" t="s">
        <v>146</v>
      </c>
      <c r="E158" s="201" t="s">
        <v>1</v>
      </c>
      <c r="F158" s="202" t="s">
        <v>175</v>
      </c>
      <c r="G158" s="199"/>
      <c r="H158" s="203">
        <v>29.574999999999999</v>
      </c>
      <c r="I158" s="204"/>
      <c r="J158" s="199"/>
      <c r="K158" s="199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146</v>
      </c>
      <c r="AU158" s="209" t="s">
        <v>89</v>
      </c>
      <c r="AV158" s="13" t="s">
        <v>89</v>
      </c>
      <c r="AW158" s="13" t="s">
        <v>35</v>
      </c>
      <c r="AX158" s="13" t="s">
        <v>80</v>
      </c>
      <c r="AY158" s="209" t="s">
        <v>137</v>
      </c>
    </row>
    <row r="159" spans="1:65" s="13" customFormat="1" ht="22.5">
      <c r="B159" s="198"/>
      <c r="C159" s="199"/>
      <c r="D159" s="200" t="s">
        <v>146</v>
      </c>
      <c r="E159" s="201" t="s">
        <v>1</v>
      </c>
      <c r="F159" s="202" t="s">
        <v>176</v>
      </c>
      <c r="G159" s="199"/>
      <c r="H159" s="203">
        <v>21.506</v>
      </c>
      <c r="I159" s="204"/>
      <c r="J159" s="199"/>
      <c r="K159" s="199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146</v>
      </c>
      <c r="AU159" s="209" t="s">
        <v>89</v>
      </c>
      <c r="AV159" s="13" t="s">
        <v>89</v>
      </c>
      <c r="AW159" s="13" t="s">
        <v>35</v>
      </c>
      <c r="AX159" s="13" t="s">
        <v>80</v>
      </c>
      <c r="AY159" s="209" t="s">
        <v>137</v>
      </c>
    </row>
    <row r="160" spans="1:65" s="13" customFormat="1" ht="11.25">
      <c r="B160" s="198"/>
      <c r="C160" s="199"/>
      <c r="D160" s="200" t="s">
        <v>146</v>
      </c>
      <c r="E160" s="201" t="s">
        <v>1</v>
      </c>
      <c r="F160" s="202" t="s">
        <v>177</v>
      </c>
      <c r="G160" s="199"/>
      <c r="H160" s="203">
        <v>1.2999999999999999E-2</v>
      </c>
      <c r="I160" s="204"/>
      <c r="J160" s="199"/>
      <c r="K160" s="199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146</v>
      </c>
      <c r="AU160" s="209" t="s">
        <v>89</v>
      </c>
      <c r="AV160" s="13" t="s">
        <v>89</v>
      </c>
      <c r="AW160" s="13" t="s">
        <v>35</v>
      </c>
      <c r="AX160" s="13" t="s">
        <v>80</v>
      </c>
      <c r="AY160" s="209" t="s">
        <v>137</v>
      </c>
    </row>
    <row r="161" spans="1:65" s="14" customFormat="1" ht="11.25">
      <c r="B161" s="210"/>
      <c r="C161" s="211"/>
      <c r="D161" s="200" t="s">
        <v>146</v>
      </c>
      <c r="E161" s="212" t="s">
        <v>1</v>
      </c>
      <c r="F161" s="213" t="s">
        <v>151</v>
      </c>
      <c r="G161" s="211"/>
      <c r="H161" s="214">
        <v>126.7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146</v>
      </c>
      <c r="AU161" s="220" t="s">
        <v>89</v>
      </c>
      <c r="AV161" s="14" t="s">
        <v>144</v>
      </c>
      <c r="AW161" s="14" t="s">
        <v>35</v>
      </c>
      <c r="AX161" s="14" t="s">
        <v>36</v>
      </c>
      <c r="AY161" s="220" t="s">
        <v>137</v>
      </c>
    </row>
    <row r="162" spans="1:65" s="2" customFormat="1" ht="21.75" customHeight="1">
      <c r="A162" s="35"/>
      <c r="B162" s="36"/>
      <c r="C162" s="184" t="s">
        <v>178</v>
      </c>
      <c r="D162" s="184" t="s">
        <v>140</v>
      </c>
      <c r="E162" s="185" t="s">
        <v>179</v>
      </c>
      <c r="F162" s="186" t="s">
        <v>180</v>
      </c>
      <c r="G162" s="187" t="s">
        <v>143</v>
      </c>
      <c r="H162" s="188">
        <v>126.7</v>
      </c>
      <c r="I162" s="189"/>
      <c r="J162" s="190">
        <f>ROUND(I162*H162,1)</f>
        <v>0</v>
      </c>
      <c r="K162" s="191"/>
      <c r="L162" s="40"/>
      <c r="M162" s="192" t="s">
        <v>1</v>
      </c>
      <c r="N162" s="193" t="s">
        <v>45</v>
      </c>
      <c r="O162" s="72"/>
      <c r="P162" s="194">
        <f>O162*H162</f>
        <v>0</v>
      </c>
      <c r="Q162" s="194">
        <v>4.3800000000000002E-3</v>
      </c>
      <c r="R162" s="194">
        <f>Q162*H162</f>
        <v>0.55494600000000005</v>
      </c>
      <c r="S162" s="194">
        <v>0</v>
      </c>
      <c r="T162" s="19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6" t="s">
        <v>144</v>
      </c>
      <c r="AT162" s="196" t="s">
        <v>140</v>
      </c>
      <c r="AU162" s="196" t="s">
        <v>89</v>
      </c>
      <c r="AY162" s="18" t="s">
        <v>137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8" t="s">
        <v>36</v>
      </c>
      <c r="BK162" s="197">
        <f>ROUND(I162*H162,1)</f>
        <v>0</v>
      </c>
      <c r="BL162" s="18" t="s">
        <v>144</v>
      </c>
      <c r="BM162" s="196" t="s">
        <v>181</v>
      </c>
    </row>
    <row r="163" spans="1:65" s="2" customFormat="1" ht="24.2" customHeight="1">
      <c r="A163" s="35"/>
      <c r="B163" s="36"/>
      <c r="C163" s="184" t="s">
        <v>182</v>
      </c>
      <c r="D163" s="184" t="s">
        <v>140</v>
      </c>
      <c r="E163" s="185" t="s">
        <v>183</v>
      </c>
      <c r="F163" s="186" t="s">
        <v>184</v>
      </c>
      <c r="G163" s="187" t="s">
        <v>143</v>
      </c>
      <c r="H163" s="188">
        <v>126.7</v>
      </c>
      <c r="I163" s="189"/>
      <c r="J163" s="190">
        <f>ROUND(I163*H163,1)</f>
        <v>0</v>
      </c>
      <c r="K163" s="191"/>
      <c r="L163" s="40"/>
      <c r="M163" s="192" t="s">
        <v>1</v>
      </c>
      <c r="N163" s="193" t="s">
        <v>45</v>
      </c>
      <c r="O163" s="72"/>
      <c r="P163" s="194">
        <f>O163*H163</f>
        <v>0</v>
      </c>
      <c r="Q163" s="194">
        <v>6.5599999999999999E-3</v>
      </c>
      <c r="R163" s="194">
        <f>Q163*H163</f>
        <v>0.831152</v>
      </c>
      <c r="S163" s="194">
        <v>0</v>
      </c>
      <c r="T163" s="19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6" t="s">
        <v>144</v>
      </c>
      <c r="AT163" s="196" t="s">
        <v>140</v>
      </c>
      <c r="AU163" s="196" t="s">
        <v>89</v>
      </c>
      <c r="AY163" s="18" t="s">
        <v>137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8" t="s">
        <v>36</v>
      </c>
      <c r="BK163" s="197">
        <f>ROUND(I163*H163,1)</f>
        <v>0</v>
      </c>
      <c r="BL163" s="18" t="s">
        <v>144</v>
      </c>
      <c r="BM163" s="196" t="s">
        <v>185</v>
      </c>
    </row>
    <row r="164" spans="1:65" s="2" customFormat="1" ht="33" customHeight="1">
      <c r="A164" s="35"/>
      <c r="B164" s="36"/>
      <c r="C164" s="184" t="s">
        <v>186</v>
      </c>
      <c r="D164" s="184" t="s">
        <v>140</v>
      </c>
      <c r="E164" s="185" t="s">
        <v>187</v>
      </c>
      <c r="F164" s="186" t="s">
        <v>188</v>
      </c>
      <c r="G164" s="187" t="s">
        <v>143</v>
      </c>
      <c r="H164" s="188">
        <v>126.7</v>
      </c>
      <c r="I164" s="189"/>
      <c r="J164" s="190">
        <f>ROUND(I164*H164,1)</f>
        <v>0</v>
      </c>
      <c r="K164" s="191"/>
      <c r="L164" s="40"/>
      <c r="M164" s="192" t="s">
        <v>1</v>
      </c>
      <c r="N164" s="193" t="s">
        <v>45</v>
      </c>
      <c r="O164" s="72"/>
      <c r="P164" s="194">
        <f>O164*H164</f>
        <v>0</v>
      </c>
      <c r="Q164" s="194">
        <v>1.31E-3</v>
      </c>
      <c r="R164" s="194">
        <f>Q164*H164</f>
        <v>0.16597699999999999</v>
      </c>
      <c r="S164" s="194">
        <v>0</v>
      </c>
      <c r="T164" s="19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6" t="s">
        <v>144</v>
      </c>
      <c r="AT164" s="196" t="s">
        <v>140</v>
      </c>
      <c r="AU164" s="196" t="s">
        <v>89</v>
      </c>
      <c r="AY164" s="18" t="s">
        <v>137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8" t="s">
        <v>36</v>
      </c>
      <c r="BK164" s="197">
        <f>ROUND(I164*H164,1)</f>
        <v>0</v>
      </c>
      <c r="BL164" s="18" t="s">
        <v>144</v>
      </c>
      <c r="BM164" s="196" t="s">
        <v>189</v>
      </c>
    </row>
    <row r="165" spans="1:65" s="2" customFormat="1" ht="24.2" customHeight="1">
      <c r="A165" s="35"/>
      <c r="B165" s="36"/>
      <c r="C165" s="184" t="s">
        <v>190</v>
      </c>
      <c r="D165" s="184" t="s">
        <v>140</v>
      </c>
      <c r="E165" s="185" t="s">
        <v>191</v>
      </c>
      <c r="F165" s="186" t="s">
        <v>192</v>
      </c>
      <c r="G165" s="187" t="s">
        <v>143</v>
      </c>
      <c r="H165" s="188">
        <v>535.20000000000005</v>
      </c>
      <c r="I165" s="189"/>
      <c r="J165" s="190">
        <f>ROUND(I165*H165,1)</f>
        <v>0</v>
      </c>
      <c r="K165" s="191"/>
      <c r="L165" s="40"/>
      <c r="M165" s="192" t="s">
        <v>1</v>
      </c>
      <c r="N165" s="193" t="s">
        <v>45</v>
      </c>
      <c r="O165" s="72"/>
      <c r="P165" s="194">
        <f>O165*H165</f>
        <v>0</v>
      </c>
      <c r="Q165" s="194">
        <v>7.3499999999999998E-3</v>
      </c>
      <c r="R165" s="194">
        <f>Q165*H165</f>
        <v>3.9337200000000001</v>
      </c>
      <c r="S165" s="194">
        <v>0</v>
      </c>
      <c r="T165" s="19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6" t="s">
        <v>144</v>
      </c>
      <c r="AT165" s="196" t="s">
        <v>140</v>
      </c>
      <c r="AU165" s="196" t="s">
        <v>89</v>
      </c>
      <c r="AY165" s="18" t="s">
        <v>137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8" t="s">
        <v>36</v>
      </c>
      <c r="BK165" s="197">
        <f>ROUND(I165*H165,1)</f>
        <v>0</v>
      </c>
      <c r="BL165" s="18" t="s">
        <v>144</v>
      </c>
      <c r="BM165" s="196" t="s">
        <v>193</v>
      </c>
    </row>
    <row r="166" spans="1:65" s="13" customFormat="1" ht="11.25">
      <c r="B166" s="198"/>
      <c r="C166" s="199"/>
      <c r="D166" s="200" t="s">
        <v>146</v>
      </c>
      <c r="E166" s="201" t="s">
        <v>1</v>
      </c>
      <c r="F166" s="202" t="s">
        <v>194</v>
      </c>
      <c r="G166" s="199"/>
      <c r="H166" s="203">
        <v>2.4</v>
      </c>
      <c r="I166" s="204"/>
      <c r="J166" s="199"/>
      <c r="K166" s="199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146</v>
      </c>
      <c r="AU166" s="209" t="s">
        <v>89</v>
      </c>
      <c r="AV166" s="13" t="s">
        <v>89</v>
      </c>
      <c r="AW166" s="13" t="s">
        <v>35</v>
      </c>
      <c r="AX166" s="13" t="s">
        <v>80</v>
      </c>
      <c r="AY166" s="209" t="s">
        <v>137</v>
      </c>
    </row>
    <row r="167" spans="1:65" s="13" customFormat="1" ht="11.25">
      <c r="B167" s="198"/>
      <c r="C167" s="199"/>
      <c r="D167" s="200" t="s">
        <v>146</v>
      </c>
      <c r="E167" s="201" t="s">
        <v>1</v>
      </c>
      <c r="F167" s="202" t="s">
        <v>195</v>
      </c>
      <c r="G167" s="199"/>
      <c r="H167" s="203">
        <v>12.32</v>
      </c>
      <c r="I167" s="204"/>
      <c r="J167" s="199"/>
      <c r="K167" s="199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146</v>
      </c>
      <c r="AU167" s="209" t="s">
        <v>89</v>
      </c>
      <c r="AV167" s="13" t="s">
        <v>89</v>
      </c>
      <c r="AW167" s="13" t="s">
        <v>35</v>
      </c>
      <c r="AX167" s="13" t="s">
        <v>80</v>
      </c>
      <c r="AY167" s="209" t="s">
        <v>137</v>
      </c>
    </row>
    <row r="168" spans="1:65" s="13" customFormat="1" ht="11.25">
      <c r="B168" s="198"/>
      <c r="C168" s="199"/>
      <c r="D168" s="200" t="s">
        <v>146</v>
      </c>
      <c r="E168" s="201" t="s">
        <v>1</v>
      </c>
      <c r="F168" s="202" t="s">
        <v>196</v>
      </c>
      <c r="G168" s="199"/>
      <c r="H168" s="203">
        <v>26.08</v>
      </c>
      <c r="I168" s="204"/>
      <c r="J168" s="199"/>
      <c r="K168" s="199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146</v>
      </c>
      <c r="AU168" s="209" t="s">
        <v>89</v>
      </c>
      <c r="AV168" s="13" t="s">
        <v>89</v>
      </c>
      <c r="AW168" s="13" t="s">
        <v>35</v>
      </c>
      <c r="AX168" s="13" t="s">
        <v>80</v>
      </c>
      <c r="AY168" s="209" t="s">
        <v>137</v>
      </c>
    </row>
    <row r="169" spans="1:65" s="13" customFormat="1" ht="11.25">
      <c r="B169" s="198"/>
      <c r="C169" s="199"/>
      <c r="D169" s="200" t="s">
        <v>146</v>
      </c>
      <c r="E169" s="201" t="s">
        <v>1</v>
      </c>
      <c r="F169" s="202" t="s">
        <v>197</v>
      </c>
      <c r="G169" s="199"/>
      <c r="H169" s="203">
        <v>0.441</v>
      </c>
      <c r="I169" s="204"/>
      <c r="J169" s="199"/>
      <c r="K169" s="199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146</v>
      </c>
      <c r="AU169" s="209" t="s">
        <v>89</v>
      </c>
      <c r="AV169" s="13" t="s">
        <v>89</v>
      </c>
      <c r="AW169" s="13" t="s">
        <v>35</v>
      </c>
      <c r="AX169" s="13" t="s">
        <v>80</v>
      </c>
      <c r="AY169" s="209" t="s">
        <v>137</v>
      </c>
    </row>
    <row r="170" spans="1:65" s="13" customFormat="1" ht="11.25">
      <c r="B170" s="198"/>
      <c r="C170" s="199"/>
      <c r="D170" s="200" t="s">
        <v>146</v>
      </c>
      <c r="E170" s="201" t="s">
        <v>1</v>
      </c>
      <c r="F170" s="202" t="s">
        <v>198</v>
      </c>
      <c r="G170" s="199"/>
      <c r="H170" s="203">
        <v>19.48</v>
      </c>
      <c r="I170" s="204"/>
      <c r="J170" s="199"/>
      <c r="K170" s="199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146</v>
      </c>
      <c r="AU170" s="209" t="s">
        <v>89</v>
      </c>
      <c r="AV170" s="13" t="s">
        <v>89</v>
      </c>
      <c r="AW170" s="13" t="s">
        <v>35</v>
      </c>
      <c r="AX170" s="13" t="s">
        <v>80</v>
      </c>
      <c r="AY170" s="209" t="s">
        <v>137</v>
      </c>
    </row>
    <row r="171" spans="1:65" s="13" customFormat="1" ht="11.25">
      <c r="B171" s="198"/>
      <c r="C171" s="199"/>
      <c r="D171" s="200" t="s">
        <v>146</v>
      </c>
      <c r="E171" s="201" t="s">
        <v>1</v>
      </c>
      <c r="F171" s="202" t="s">
        <v>199</v>
      </c>
      <c r="G171" s="199"/>
      <c r="H171" s="203">
        <v>20.52</v>
      </c>
      <c r="I171" s="204"/>
      <c r="J171" s="199"/>
      <c r="K171" s="199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146</v>
      </c>
      <c r="AU171" s="209" t="s">
        <v>89</v>
      </c>
      <c r="AV171" s="13" t="s">
        <v>89</v>
      </c>
      <c r="AW171" s="13" t="s">
        <v>35</v>
      </c>
      <c r="AX171" s="13" t="s">
        <v>80</v>
      </c>
      <c r="AY171" s="209" t="s">
        <v>137</v>
      </c>
    </row>
    <row r="172" spans="1:65" s="13" customFormat="1" ht="11.25">
      <c r="B172" s="198"/>
      <c r="C172" s="199"/>
      <c r="D172" s="200" t="s">
        <v>146</v>
      </c>
      <c r="E172" s="201" t="s">
        <v>1</v>
      </c>
      <c r="F172" s="202" t="s">
        <v>200</v>
      </c>
      <c r="G172" s="199"/>
      <c r="H172" s="203">
        <v>15.616</v>
      </c>
      <c r="I172" s="204"/>
      <c r="J172" s="199"/>
      <c r="K172" s="199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146</v>
      </c>
      <c r="AU172" s="209" t="s">
        <v>89</v>
      </c>
      <c r="AV172" s="13" t="s">
        <v>89</v>
      </c>
      <c r="AW172" s="13" t="s">
        <v>35</v>
      </c>
      <c r="AX172" s="13" t="s">
        <v>80</v>
      </c>
      <c r="AY172" s="209" t="s">
        <v>137</v>
      </c>
    </row>
    <row r="173" spans="1:65" s="13" customFormat="1" ht="11.25">
      <c r="B173" s="198"/>
      <c r="C173" s="199"/>
      <c r="D173" s="200" t="s">
        <v>146</v>
      </c>
      <c r="E173" s="201" t="s">
        <v>1</v>
      </c>
      <c r="F173" s="202" t="s">
        <v>201</v>
      </c>
      <c r="G173" s="199"/>
      <c r="H173" s="203">
        <v>25.96</v>
      </c>
      <c r="I173" s="204"/>
      <c r="J173" s="199"/>
      <c r="K173" s="199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146</v>
      </c>
      <c r="AU173" s="209" t="s">
        <v>89</v>
      </c>
      <c r="AV173" s="13" t="s">
        <v>89</v>
      </c>
      <c r="AW173" s="13" t="s">
        <v>35</v>
      </c>
      <c r="AX173" s="13" t="s">
        <v>80</v>
      </c>
      <c r="AY173" s="209" t="s">
        <v>137</v>
      </c>
    </row>
    <row r="174" spans="1:65" s="13" customFormat="1" ht="11.25">
      <c r="B174" s="198"/>
      <c r="C174" s="199"/>
      <c r="D174" s="200" t="s">
        <v>146</v>
      </c>
      <c r="E174" s="201" t="s">
        <v>1</v>
      </c>
      <c r="F174" s="202" t="s">
        <v>202</v>
      </c>
      <c r="G174" s="199"/>
      <c r="H174" s="203">
        <v>0.66900000000000004</v>
      </c>
      <c r="I174" s="204"/>
      <c r="J174" s="199"/>
      <c r="K174" s="199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146</v>
      </c>
      <c r="AU174" s="209" t="s">
        <v>89</v>
      </c>
      <c r="AV174" s="13" t="s">
        <v>89</v>
      </c>
      <c r="AW174" s="13" t="s">
        <v>35</v>
      </c>
      <c r="AX174" s="13" t="s">
        <v>80</v>
      </c>
      <c r="AY174" s="209" t="s">
        <v>137</v>
      </c>
    </row>
    <row r="175" spans="1:65" s="13" customFormat="1" ht="11.25">
      <c r="B175" s="198"/>
      <c r="C175" s="199"/>
      <c r="D175" s="200" t="s">
        <v>146</v>
      </c>
      <c r="E175" s="201" t="s">
        <v>1</v>
      </c>
      <c r="F175" s="202" t="s">
        <v>203</v>
      </c>
      <c r="G175" s="199"/>
      <c r="H175" s="203">
        <v>26.513999999999999</v>
      </c>
      <c r="I175" s="204"/>
      <c r="J175" s="199"/>
      <c r="K175" s="199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146</v>
      </c>
      <c r="AU175" s="209" t="s">
        <v>89</v>
      </c>
      <c r="AV175" s="13" t="s">
        <v>89</v>
      </c>
      <c r="AW175" s="13" t="s">
        <v>35</v>
      </c>
      <c r="AX175" s="13" t="s">
        <v>80</v>
      </c>
      <c r="AY175" s="209" t="s">
        <v>137</v>
      </c>
    </row>
    <row r="176" spans="1:65" s="15" customFormat="1" ht="11.25">
      <c r="B176" s="221"/>
      <c r="C176" s="222"/>
      <c r="D176" s="200" t="s">
        <v>146</v>
      </c>
      <c r="E176" s="223" t="s">
        <v>1</v>
      </c>
      <c r="F176" s="224" t="s">
        <v>204</v>
      </c>
      <c r="G176" s="222"/>
      <c r="H176" s="225">
        <v>150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146</v>
      </c>
      <c r="AU176" s="231" t="s">
        <v>89</v>
      </c>
      <c r="AV176" s="15" t="s">
        <v>138</v>
      </c>
      <c r="AW176" s="15" t="s">
        <v>35</v>
      </c>
      <c r="AX176" s="15" t="s">
        <v>80</v>
      </c>
      <c r="AY176" s="231" t="s">
        <v>137</v>
      </c>
    </row>
    <row r="177" spans="1:65" s="13" customFormat="1" ht="22.5">
      <c r="B177" s="198"/>
      <c r="C177" s="199"/>
      <c r="D177" s="200" t="s">
        <v>146</v>
      </c>
      <c r="E177" s="201" t="s">
        <v>1</v>
      </c>
      <c r="F177" s="202" t="s">
        <v>205</v>
      </c>
      <c r="G177" s="199"/>
      <c r="H177" s="203">
        <v>19.326000000000001</v>
      </c>
      <c r="I177" s="204"/>
      <c r="J177" s="199"/>
      <c r="K177" s="199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146</v>
      </c>
      <c r="AU177" s="209" t="s">
        <v>89</v>
      </c>
      <c r="AV177" s="13" t="s">
        <v>89</v>
      </c>
      <c r="AW177" s="13" t="s">
        <v>35</v>
      </c>
      <c r="AX177" s="13" t="s">
        <v>80</v>
      </c>
      <c r="AY177" s="209" t="s">
        <v>137</v>
      </c>
    </row>
    <row r="178" spans="1:65" s="13" customFormat="1" ht="11.25">
      <c r="B178" s="198"/>
      <c r="C178" s="199"/>
      <c r="D178" s="200" t="s">
        <v>146</v>
      </c>
      <c r="E178" s="201" t="s">
        <v>1</v>
      </c>
      <c r="F178" s="202" t="s">
        <v>206</v>
      </c>
      <c r="G178" s="199"/>
      <c r="H178" s="203">
        <v>4.8680000000000003</v>
      </c>
      <c r="I178" s="204"/>
      <c r="J178" s="199"/>
      <c r="K178" s="199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146</v>
      </c>
      <c r="AU178" s="209" t="s">
        <v>89</v>
      </c>
      <c r="AV178" s="13" t="s">
        <v>89</v>
      </c>
      <c r="AW178" s="13" t="s">
        <v>35</v>
      </c>
      <c r="AX178" s="13" t="s">
        <v>80</v>
      </c>
      <c r="AY178" s="209" t="s">
        <v>137</v>
      </c>
    </row>
    <row r="179" spans="1:65" s="13" customFormat="1" ht="11.25">
      <c r="B179" s="198"/>
      <c r="C179" s="199"/>
      <c r="D179" s="200" t="s">
        <v>146</v>
      </c>
      <c r="E179" s="201" t="s">
        <v>1</v>
      </c>
      <c r="F179" s="202" t="s">
        <v>207</v>
      </c>
      <c r="G179" s="199"/>
      <c r="H179" s="203">
        <v>23.16</v>
      </c>
      <c r="I179" s="204"/>
      <c r="J179" s="199"/>
      <c r="K179" s="199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146</v>
      </c>
      <c r="AU179" s="209" t="s">
        <v>89</v>
      </c>
      <c r="AV179" s="13" t="s">
        <v>89</v>
      </c>
      <c r="AW179" s="13" t="s">
        <v>35</v>
      </c>
      <c r="AX179" s="13" t="s">
        <v>80</v>
      </c>
      <c r="AY179" s="209" t="s">
        <v>137</v>
      </c>
    </row>
    <row r="180" spans="1:65" s="13" customFormat="1" ht="11.25">
      <c r="B180" s="198"/>
      <c r="C180" s="199"/>
      <c r="D180" s="200" t="s">
        <v>146</v>
      </c>
      <c r="E180" s="201" t="s">
        <v>1</v>
      </c>
      <c r="F180" s="202" t="s">
        <v>208</v>
      </c>
      <c r="G180" s="199"/>
      <c r="H180" s="203">
        <v>4.2060000000000004</v>
      </c>
      <c r="I180" s="204"/>
      <c r="J180" s="199"/>
      <c r="K180" s="199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146</v>
      </c>
      <c r="AU180" s="209" t="s">
        <v>89</v>
      </c>
      <c r="AV180" s="13" t="s">
        <v>89</v>
      </c>
      <c r="AW180" s="13" t="s">
        <v>35</v>
      </c>
      <c r="AX180" s="13" t="s">
        <v>80</v>
      </c>
      <c r="AY180" s="209" t="s">
        <v>137</v>
      </c>
    </row>
    <row r="181" spans="1:65" s="13" customFormat="1" ht="11.25">
      <c r="B181" s="198"/>
      <c r="C181" s="199"/>
      <c r="D181" s="200" t="s">
        <v>146</v>
      </c>
      <c r="E181" s="201" t="s">
        <v>1</v>
      </c>
      <c r="F181" s="202" t="s">
        <v>209</v>
      </c>
      <c r="G181" s="199"/>
      <c r="H181" s="203">
        <v>80.408000000000001</v>
      </c>
      <c r="I181" s="204"/>
      <c r="J181" s="199"/>
      <c r="K181" s="199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146</v>
      </c>
      <c r="AU181" s="209" t="s">
        <v>89</v>
      </c>
      <c r="AV181" s="13" t="s">
        <v>89</v>
      </c>
      <c r="AW181" s="13" t="s">
        <v>35</v>
      </c>
      <c r="AX181" s="13" t="s">
        <v>80</v>
      </c>
      <c r="AY181" s="209" t="s">
        <v>137</v>
      </c>
    </row>
    <row r="182" spans="1:65" s="13" customFormat="1" ht="11.25">
      <c r="B182" s="198"/>
      <c r="C182" s="199"/>
      <c r="D182" s="200" t="s">
        <v>146</v>
      </c>
      <c r="E182" s="201" t="s">
        <v>1</v>
      </c>
      <c r="F182" s="202" t="s">
        <v>210</v>
      </c>
      <c r="G182" s="199"/>
      <c r="H182" s="203">
        <v>-12.202</v>
      </c>
      <c r="I182" s="204"/>
      <c r="J182" s="199"/>
      <c r="K182" s="199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146</v>
      </c>
      <c r="AU182" s="209" t="s">
        <v>89</v>
      </c>
      <c r="AV182" s="13" t="s">
        <v>89</v>
      </c>
      <c r="AW182" s="13" t="s">
        <v>35</v>
      </c>
      <c r="AX182" s="13" t="s">
        <v>80</v>
      </c>
      <c r="AY182" s="209" t="s">
        <v>137</v>
      </c>
    </row>
    <row r="183" spans="1:65" s="13" customFormat="1" ht="11.25">
      <c r="B183" s="198"/>
      <c r="C183" s="199"/>
      <c r="D183" s="200" t="s">
        <v>146</v>
      </c>
      <c r="E183" s="201" t="s">
        <v>1</v>
      </c>
      <c r="F183" s="202" t="s">
        <v>211</v>
      </c>
      <c r="G183" s="199"/>
      <c r="H183" s="203">
        <v>26.751999999999999</v>
      </c>
      <c r="I183" s="204"/>
      <c r="J183" s="199"/>
      <c r="K183" s="199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146</v>
      </c>
      <c r="AU183" s="209" t="s">
        <v>89</v>
      </c>
      <c r="AV183" s="13" t="s">
        <v>89</v>
      </c>
      <c r="AW183" s="13" t="s">
        <v>35</v>
      </c>
      <c r="AX183" s="13" t="s">
        <v>80</v>
      </c>
      <c r="AY183" s="209" t="s">
        <v>137</v>
      </c>
    </row>
    <row r="184" spans="1:65" s="13" customFormat="1" ht="22.5">
      <c r="B184" s="198"/>
      <c r="C184" s="199"/>
      <c r="D184" s="200" t="s">
        <v>146</v>
      </c>
      <c r="E184" s="201" t="s">
        <v>1</v>
      </c>
      <c r="F184" s="202" t="s">
        <v>212</v>
      </c>
      <c r="G184" s="199"/>
      <c r="H184" s="203">
        <v>48.351999999999997</v>
      </c>
      <c r="I184" s="204"/>
      <c r="J184" s="199"/>
      <c r="K184" s="199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146</v>
      </c>
      <c r="AU184" s="209" t="s">
        <v>89</v>
      </c>
      <c r="AV184" s="13" t="s">
        <v>89</v>
      </c>
      <c r="AW184" s="13" t="s">
        <v>35</v>
      </c>
      <c r="AX184" s="13" t="s">
        <v>80</v>
      </c>
      <c r="AY184" s="209" t="s">
        <v>137</v>
      </c>
    </row>
    <row r="185" spans="1:65" s="13" customFormat="1" ht="11.25">
      <c r="B185" s="198"/>
      <c r="C185" s="199"/>
      <c r="D185" s="200" t="s">
        <v>146</v>
      </c>
      <c r="E185" s="201" t="s">
        <v>1</v>
      </c>
      <c r="F185" s="202" t="s">
        <v>213</v>
      </c>
      <c r="G185" s="199"/>
      <c r="H185" s="203">
        <v>37.46</v>
      </c>
      <c r="I185" s="204"/>
      <c r="J185" s="199"/>
      <c r="K185" s="199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146</v>
      </c>
      <c r="AU185" s="209" t="s">
        <v>89</v>
      </c>
      <c r="AV185" s="13" t="s">
        <v>89</v>
      </c>
      <c r="AW185" s="13" t="s">
        <v>35</v>
      </c>
      <c r="AX185" s="13" t="s">
        <v>80</v>
      </c>
      <c r="AY185" s="209" t="s">
        <v>137</v>
      </c>
    </row>
    <row r="186" spans="1:65" s="13" customFormat="1" ht="11.25">
      <c r="B186" s="198"/>
      <c r="C186" s="199"/>
      <c r="D186" s="200" t="s">
        <v>146</v>
      </c>
      <c r="E186" s="201" t="s">
        <v>1</v>
      </c>
      <c r="F186" s="202" t="s">
        <v>214</v>
      </c>
      <c r="G186" s="199"/>
      <c r="H186" s="203">
        <v>79.831999999999994</v>
      </c>
      <c r="I186" s="204"/>
      <c r="J186" s="199"/>
      <c r="K186" s="199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146</v>
      </c>
      <c r="AU186" s="209" t="s">
        <v>89</v>
      </c>
      <c r="AV186" s="13" t="s">
        <v>89</v>
      </c>
      <c r="AW186" s="13" t="s">
        <v>35</v>
      </c>
      <c r="AX186" s="13" t="s">
        <v>80</v>
      </c>
      <c r="AY186" s="209" t="s">
        <v>137</v>
      </c>
    </row>
    <row r="187" spans="1:65" s="13" customFormat="1" ht="22.5">
      <c r="B187" s="198"/>
      <c r="C187" s="199"/>
      <c r="D187" s="200" t="s">
        <v>146</v>
      </c>
      <c r="E187" s="201" t="s">
        <v>1</v>
      </c>
      <c r="F187" s="202" t="s">
        <v>215</v>
      </c>
      <c r="G187" s="199"/>
      <c r="H187" s="203">
        <v>32.042999999999999</v>
      </c>
      <c r="I187" s="204"/>
      <c r="J187" s="199"/>
      <c r="K187" s="199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146</v>
      </c>
      <c r="AU187" s="209" t="s">
        <v>89</v>
      </c>
      <c r="AV187" s="13" t="s">
        <v>89</v>
      </c>
      <c r="AW187" s="13" t="s">
        <v>35</v>
      </c>
      <c r="AX187" s="13" t="s">
        <v>80</v>
      </c>
      <c r="AY187" s="209" t="s">
        <v>137</v>
      </c>
    </row>
    <row r="188" spans="1:65" s="13" customFormat="1" ht="11.25">
      <c r="B188" s="198"/>
      <c r="C188" s="199"/>
      <c r="D188" s="200" t="s">
        <v>146</v>
      </c>
      <c r="E188" s="201" t="s">
        <v>1</v>
      </c>
      <c r="F188" s="202" t="s">
        <v>216</v>
      </c>
      <c r="G188" s="199"/>
      <c r="H188" s="203">
        <v>40.994999999999997</v>
      </c>
      <c r="I188" s="204"/>
      <c r="J188" s="199"/>
      <c r="K188" s="199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146</v>
      </c>
      <c r="AU188" s="209" t="s">
        <v>89</v>
      </c>
      <c r="AV188" s="13" t="s">
        <v>89</v>
      </c>
      <c r="AW188" s="13" t="s">
        <v>35</v>
      </c>
      <c r="AX188" s="13" t="s">
        <v>80</v>
      </c>
      <c r="AY188" s="209" t="s">
        <v>137</v>
      </c>
    </row>
    <row r="189" spans="1:65" s="15" customFormat="1" ht="11.25">
      <c r="B189" s="221"/>
      <c r="C189" s="222"/>
      <c r="D189" s="200" t="s">
        <v>146</v>
      </c>
      <c r="E189" s="223" t="s">
        <v>1</v>
      </c>
      <c r="F189" s="224" t="s">
        <v>217</v>
      </c>
      <c r="G189" s="222"/>
      <c r="H189" s="225">
        <v>385.2</v>
      </c>
      <c r="I189" s="226"/>
      <c r="J189" s="222"/>
      <c r="K189" s="222"/>
      <c r="L189" s="227"/>
      <c r="M189" s="228"/>
      <c r="N189" s="229"/>
      <c r="O189" s="229"/>
      <c r="P189" s="229"/>
      <c r="Q189" s="229"/>
      <c r="R189" s="229"/>
      <c r="S189" s="229"/>
      <c r="T189" s="230"/>
      <c r="AT189" s="231" t="s">
        <v>146</v>
      </c>
      <c r="AU189" s="231" t="s">
        <v>89</v>
      </c>
      <c r="AV189" s="15" t="s">
        <v>138</v>
      </c>
      <c r="AW189" s="15" t="s">
        <v>35</v>
      </c>
      <c r="AX189" s="15" t="s">
        <v>80</v>
      </c>
      <c r="AY189" s="231" t="s">
        <v>137</v>
      </c>
    </row>
    <row r="190" spans="1:65" s="14" customFormat="1" ht="11.25">
      <c r="B190" s="210"/>
      <c r="C190" s="211"/>
      <c r="D190" s="200" t="s">
        <v>146</v>
      </c>
      <c r="E190" s="212" t="s">
        <v>1</v>
      </c>
      <c r="F190" s="213" t="s">
        <v>151</v>
      </c>
      <c r="G190" s="211"/>
      <c r="H190" s="214">
        <v>535.20000000000005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146</v>
      </c>
      <c r="AU190" s="220" t="s">
        <v>89</v>
      </c>
      <c r="AV190" s="14" t="s">
        <v>144</v>
      </c>
      <c r="AW190" s="14" t="s">
        <v>35</v>
      </c>
      <c r="AX190" s="14" t="s">
        <v>36</v>
      </c>
      <c r="AY190" s="220" t="s">
        <v>137</v>
      </c>
    </row>
    <row r="191" spans="1:65" s="2" customFormat="1" ht="24.2" customHeight="1">
      <c r="A191" s="35"/>
      <c r="B191" s="36"/>
      <c r="C191" s="184" t="s">
        <v>218</v>
      </c>
      <c r="D191" s="184" t="s">
        <v>140</v>
      </c>
      <c r="E191" s="185" t="s">
        <v>219</v>
      </c>
      <c r="F191" s="186" t="s">
        <v>220</v>
      </c>
      <c r="G191" s="187" t="s">
        <v>143</v>
      </c>
      <c r="H191" s="188">
        <v>150</v>
      </c>
      <c r="I191" s="189"/>
      <c r="J191" s="190">
        <f>ROUND(I191*H191,1)</f>
        <v>0</v>
      </c>
      <c r="K191" s="191"/>
      <c r="L191" s="40"/>
      <c r="M191" s="192" t="s">
        <v>1</v>
      </c>
      <c r="N191" s="193" t="s">
        <v>45</v>
      </c>
      <c r="O191" s="72"/>
      <c r="P191" s="194">
        <f>O191*H191</f>
        <v>0</v>
      </c>
      <c r="Q191" s="194">
        <v>2.1000000000000001E-2</v>
      </c>
      <c r="R191" s="194">
        <f>Q191*H191</f>
        <v>3.1500000000000004</v>
      </c>
      <c r="S191" s="194">
        <v>0</v>
      </c>
      <c r="T191" s="195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6" t="s">
        <v>144</v>
      </c>
      <c r="AT191" s="196" t="s">
        <v>140</v>
      </c>
      <c r="AU191" s="196" t="s">
        <v>89</v>
      </c>
      <c r="AY191" s="18" t="s">
        <v>137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8" t="s">
        <v>36</v>
      </c>
      <c r="BK191" s="197">
        <f>ROUND(I191*H191,1)</f>
        <v>0</v>
      </c>
      <c r="BL191" s="18" t="s">
        <v>144</v>
      </c>
      <c r="BM191" s="196" t="s">
        <v>221</v>
      </c>
    </row>
    <row r="192" spans="1:65" s="2" customFormat="1" ht="24.2" customHeight="1">
      <c r="A192" s="35"/>
      <c r="B192" s="36"/>
      <c r="C192" s="184" t="s">
        <v>8</v>
      </c>
      <c r="D192" s="184" t="s">
        <v>140</v>
      </c>
      <c r="E192" s="185" t="s">
        <v>222</v>
      </c>
      <c r="F192" s="186" t="s">
        <v>223</v>
      </c>
      <c r="G192" s="187" t="s">
        <v>143</v>
      </c>
      <c r="H192" s="188">
        <v>150</v>
      </c>
      <c r="I192" s="189"/>
      <c r="J192" s="190">
        <f>ROUND(I192*H192,1)</f>
        <v>0</v>
      </c>
      <c r="K192" s="191"/>
      <c r="L192" s="40"/>
      <c r="M192" s="192" t="s">
        <v>1</v>
      </c>
      <c r="N192" s="193" t="s">
        <v>45</v>
      </c>
      <c r="O192" s="72"/>
      <c r="P192" s="194">
        <f>O192*H192</f>
        <v>0</v>
      </c>
      <c r="Q192" s="194">
        <v>1.0500000000000001E-2</v>
      </c>
      <c r="R192" s="194">
        <f>Q192*H192</f>
        <v>1.5750000000000002</v>
      </c>
      <c r="S192" s="194">
        <v>0</v>
      </c>
      <c r="T192" s="195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6" t="s">
        <v>144</v>
      </c>
      <c r="AT192" s="196" t="s">
        <v>140</v>
      </c>
      <c r="AU192" s="196" t="s">
        <v>89</v>
      </c>
      <c r="AY192" s="18" t="s">
        <v>137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8" t="s">
        <v>36</v>
      </c>
      <c r="BK192" s="197">
        <f>ROUND(I192*H192,1)</f>
        <v>0</v>
      </c>
      <c r="BL192" s="18" t="s">
        <v>144</v>
      </c>
      <c r="BM192" s="196" t="s">
        <v>224</v>
      </c>
    </row>
    <row r="193" spans="1:65" s="2" customFormat="1" ht="24.2" customHeight="1">
      <c r="A193" s="35"/>
      <c r="B193" s="36"/>
      <c r="C193" s="184" t="s">
        <v>225</v>
      </c>
      <c r="D193" s="184" t="s">
        <v>140</v>
      </c>
      <c r="E193" s="185" t="s">
        <v>226</v>
      </c>
      <c r="F193" s="186" t="s">
        <v>227</v>
      </c>
      <c r="G193" s="187" t="s">
        <v>143</v>
      </c>
      <c r="H193" s="188">
        <v>385.2</v>
      </c>
      <c r="I193" s="189"/>
      <c r="J193" s="190">
        <f>ROUND(I193*H193,1)</f>
        <v>0</v>
      </c>
      <c r="K193" s="191"/>
      <c r="L193" s="40"/>
      <c r="M193" s="192" t="s">
        <v>1</v>
      </c>
      <c r="N193" s="193" t="s">
        <v>45</v>
      </c>
      <c r="O193" s="72"/>
      <c r="P193" s="194">
        <f>O193*H193</f>
        <v>0</v>
      </c>
      <c r="Q193" s="194">
        <v>1.8380000000000001E-2</v>
      </c>
      <c r="R193" s="194">
        <f>Q193*H193</f>
        <v>7.0799760000000003</v>
      </c>
      <c r="S193" s="194">
        <v>0</v>
      </c>
      <c r="T193" s="19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6" t="s">
        <v>144</v>
      </c>
      <c r="AT193" s="196" t="s">
        <v>140</v>
      </c>
      <c r="AU193" s="196" t="s">
        <v>89</v>
      </c>
      <c r="AY193" s="18" t="s">
        <v>137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8" t="s">
        <v>36</v>
      </c>
      <c r="BK193" s="197">
        <f>ROUND(I193*H193,1)</f>
        <v>0</v>
      </c>
      <c r="BL193" s="18" t="s">
        <v>144</v>
      </c>
      <c r="BM193" s="196" t="s">
        <v>228</v>
      </c>
    </row>
    <row r="194" spans="1:65" s="13" customFormat="1" ht="11.25">
      <c r="B194" s="198"/>
      <c r="C194" s="199"/>
      <c r="D194" s="200" t="s">
        <v>146</v>
      </c>
      <c r="E194" s="201" t="s">
        <v>1</v>
      </c>
      <c r="F194" s="202" t="s">
        <v>229</v>
      </c>
      <c r="G194" s="199"/>
      <c r="H194" s="203">
        <v>385.2</v>
      </c>
      <c r="I194" s="204"/>
      <c r="J194" s="199"/>
      <c r="K194" s="199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146</v>
      </c>
      <c r="AU194" s="209" t="s">
        <v>89</v>
      </c>
      <c r="AV194" s="13" t="s">
        <v>89</v>
      </c>
      <c r="AW194" s="13" t="s">
        <v>35</v>
      </c>
      <c r="AX194" s="13" t="s">
        <v>36</v>
      </c>
      <c r="AY194" s="209" t="s">
        <v>137</v>
      </c>
    </row>
    <row r="195" spans="1:65" s="2" customFormat="1" ht="24.2" customHeight="1">
      <c r="A195" s="35"/>
      <c r="B195" s="36"/>
      <c r="C195" s="184" t="s">
        <v>230</v>
      </c>
      <c r="D195" s="184" t="s">
        <v>140</v>
      </c>
      <c r="E195" s="185" t="s">
        <v>231</v>
      </c>
      <c r="F195" s="186" t="s">
        <v>232</v>
      </c>
      <c r="G195" s="187" t="s">
        <v>143</v>
      </c>
      <c r="H195" s="188">
        <v>385.2</v>
      </c>
      <c r="I195" s="189"/>
      <c r="J195" s="190">
        <f>ROUND(I195*H195,1)</f>
        <v>0</v>
      </c>
      <c r="K195" s="191"/>
      <c r="L195" s="40"/>
      <c r="M195" s="192" t="s">
        <v>1</v>
      </c>
      <c r="N195" s="193" t="s">
        <v>45</v>
      </c>
      <c r="O195" s="72"/>
      <c r="P195" s="194">
        <f>O195*H195</f>
        <v>0</v>
      </c>
      <c r="Q195" s="194">
        <v>7.9000000000000008E-3</v>
      </c>
      <c r="R195" s="194">
        <f>Q195*H195</f>
        <v>3.0430800000000002</v>
      </c>
      <c r="S195" s="194">
        <v>0</v>
      </c>
      <c r="T195" s="19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6" t="s">
        <v>144</v>
      </c>
      <c r="AT195" s="196" t="s">
        <v>140</v>
      </c>
      <c r="AU195" s="196" t="s">
        <v>89</v>
      </c>
      <c r="AY195" s="18" t="s">
        <v>137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8" t="s">
        <v>36</v>
      </c>
      <c r="BK195" s="197">
        <f>ROUND(I195*H195,1)</f>
        <v>0</v>
      </c>
      <c r="BL195" s="18" t="s">
        <v>144</v>
      </c>
      <c r="BM195" s="196" t="s">
        <v>233</v>
      </c>
    </row>
    <row r="196" spans="1:65" s="2" customFormat="1" ht="24.2" customHeight="1">
      <c r="A196" s="35"/>
      <c r="B196" s="36"/>
      <c r="C196" s="184" t="s">
        <v>234</v>
      </c>
      <c r="D196" s="184" t="s">
        <v>140</v>
      </c>
      <c r="E196" s="185" t="s">
        <v>235</v>
      </c>
      <c r="F196" s="186" t="s">
        <v>236</v>
      </c>
      <c r="G196" s="187" t="s">
        <v>159</v>
      </c>
      <c r="H196" s="188">
        <v>4</v>
      </c>
      <c r="I196" s="189"/>
      <c r="J196" s="190">
        <f>ROUND(I196*H196,1)</f>
        <v>0</v>
      </c>
      <c r="K196" s="191"/>
      <c r="L196" s="40"/>
      <c r="M196" s="192" t="s">
        <v>1</v>
      </c>
      <c r="N196" s="193" t="s">
        <v>45</v>
      </c>
      <c r="O196" s="72"/>
      <c r="P196" s="194">
        <f>O196*H196</f>
        <v>0</v>
      </c>
      <c r="Q196" s="194">
        <v>2.63E-3</v>
      </c>
      <c r="R196" s="194">
        <f>Q196*H196</f>
        <v>1.052E-2</v>
      </c>
      <c r="S196" s="194">
        <v>0</v>
      </c>
      <c r="T196" s="19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6" t="s">
        <v>144</v>
      </c>
      <c r="AT196" s="196" t="s">
        <v>140</v>
      </c>
      <c r="AU196" s="196" t="s">
        <v>89</v>
      </c>
      <c r="AY196" s="18" t="s">
        <v>137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8" t="s">
        <v>36</v>
      </c>
      <c r="BK196" s="197">
        <f>ROUND(I196*H196,1)</f>
        <v>0</v>
      </c>
      <c r="BL196" s="18" t="s">
        <v>144</v>
      </c>
      <c r="BM196" s="196" t="s">
        <v>237</v>
      </c>
    </row>
    <row r="197" spans="1:65" s="2" customFormat="1" ht="24.2" customHeight="1">
      <c r="A197" s="35"/>
      <c r="B197" s="36"/>
      <c r="C197" s="232" t="s">
        <v>238</v>
      </c>
      <c r="D197" s="232" t="s">
        <v>239</v>
      </c>
      <c r="E197" s="233" t="s">
        <v>240</v>
      </c>
      <c r="F197" s="234" t="s">
        <v>241</v>
      </c>
      <c r="G197" s="235" t="s">
        <v>159</v>
      </c>
      <c r="H197" s="236">
        <v>2</v>
      </c>
      <c r="I197" s="237"/>
      <c r="J197" s="238">
        <f>ROUND(I197*H197,1)</f>
        <v>0</v>
      </c>
      <c r="K197" s="239"/>
      <c r="L197" s="240"/>
      <c r="M197" s="241" t="s">
        <v>1</v>
      </c>
      <c r="N197" s="242" t="s">
        <v>45</v>
      </c>
      <c r="O197" s="72"/>
      <c r="P197" s="194">
        <f>O197*H197</f>
        <v>0</v>
      </c>
      <c r="Q197" s="194">
        <v>1.521E-2</v>
      </c>
      <c r="R197" s="194">
        <f>Q197*H197</f>
        <v>3.0419999999999999E-2</v>
      </c>
      <c r="S197" s="194">
        <v>0</v>
      </c>
      <c r="T197" s="195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6" t="s">
        <v>182</v>
      </c>
      <c r="AT197" s="196" t="s">
        <v>239</v>
      </c>
      <c r="AU197" s="196" t="s">
        <v>89</v>
      </c>
      <c r="AY197" s="18" t="s">
        <v>137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8" t="s">
        <v>36</v>
      </c>
      <c r="BK197" s="197">
        <f>ROUND(I197*H197,1)</f>
        <v>0</v>
      </c>
      <c r="BL197" s="18" t="s">
        <v>144</v>
      </c>
      <c r="BM197" s="196" t="s">
        <v>242</v>
      </c>
    </row>
    <row r="198" spans="1:65" s="2" customFormat="1" ht="19.5">
      <c r="A198" s="35"/>
      <c r="B198" s="36"/>
      <c r="C198" s="37"/>
      <c r="D198" s="200" t="s">
        <v>243</v>
      </c>
      <c r="E198" s="37"/>
      <c r="F198" s="243" t="s">
        <v>244</v>
      </c>
      <c r="G198" s="37"/>
      <c r="H198" s="37"/>
      <c r="I198" s="244"/>
      <c r="J198" s="37"/>
      <c r="K198" s="37"/>
      <c r="L198" s="40"/>
      <c r="M198" s="245"/>
      <c r="N198" s="246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243</v>
      </c>
      <c r="AU198" s="18" t="s">
        <v>89</v>
      </c>
    </row>
    <row r="199" spans="1:65" s="2" customFormat="1" ht="24.2" customHeight="1">
      <c r="A199" s="35"/>
      <c r="B199" s="36"/>
      <c r="C199" s="232" t="s">
        <v>245</v>
      </c>
      <c r="D199" s="232" t="s">
        <v>239</v>
      </c>
      <c r="E199" s="233" t="s">
        <v>246</v>
      </c>
      <c r="F199" s="234" t="s">
        <v>247</v>
      </c>
      <c r="G199" s="235" t="s">
        <v>159</v>
      </c>
      <c r="H199" s="236">
        <v>2</v>
      </c>
      <c r="I199" s="237"/>
      <c r="J199" s="238">
        <f>ROUND(I199*H199,1)</f>
        <v>0</v>
      </c>
      <c r="K199" s="239"/>
      <c r="L199" s="240"/>
      <c r="M199" s="241" t="s">
        <v>1</v>
      </c>
      <c r="N199" s="242" t="s">
        <v>45</v>
      </c>
      <c r="O199" s="72"/>
      <c r="P199" s="194">
        <f>O199*H199</f>
        <v>0</v>
      </c>
      <c r="Q199" s="194">
        <v>1.553E-2</v>
      </c>
      <c r="R199" s="194">
        <f>Q199*H199</f>
        <v>3.1060000000000001E-2</v>
      </c>
      <c r="S199" s="194">
        <v>0</v>
      </c>
      <c r="T199" s="19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6" t="s">
        <v>182</v>
      </c>
      <c r="AT199" s="196" t="s">
        <v>239</v>
      </c>
      <c r="AU199" s="196" t="s">
        <v>89</v>
      </c>
      <c r="AY199" s="18" t="s">
        <v>137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8" t="s">
        <v>36</v>
      </c>
      <c r="BK199" s="197">
        <f>ROUND(I199*H199,1)</f>
        <v>0</v>
      </c>
      <c r="BL199" s="18" t="s">
        <v>144</v>
      </c>
      <c r="BM199" s="196" t="s">
        <v>248</v>
      </c>
    </row>
    <row r="200" spans="1:65" s="2" customFormat="1" ht="19.5">
      <c r="A200" s="35"/>
      <c r="B200" s="36"/>
      <c r="C200" s="37"/>
      <c r="D200" s="200" t="s">
        <v>243</v>
      </c>
      <c r="E200" s="37"/>
      <c r="F200" s="243" t="s">
        <v>244</v>
      </c>
      <c r="G200" s="37"/>
      <c r="H200" s="37"/>
      <c r="I200" s="244"/>
      <c r="J200" s="37"/>
      <c r="K200" s="37"/>
      <c r="L200" s="40"/>
      <c r="M200" s="245"/>
      <c r="N200" s="246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243</v>
      </c>
      <c r="AU200" s="18" t="s">
        <v>89</v>
      </c>
    </row>
    <row r="201" spans="1:65" s="2" customFormat="1" ht="24.2" customHeight="1">
      <c r="A201" s="35"/>
      <c r="B201" s="36"/>
      <c r="C201" s="184" t="s">
        <v>249</v>
      </c>
      <c r="D201" s="184" t="s">
        <v>140</v>
      </c>
      <c r="E201" s="185" t="s">
        <v>250</v>
      </c>
      <c r="F201" s="186" t="s">
        <v>251</v>
      </c>
      <c r="G201" s="187" t="s">
        <v>159</v>
      </c>
      <c r="H201" s="188">
        <v>10</v>
      </c>
      <c r="I201" s="189"/>
      <c r="J201" s="190">
        <f>ROUND(I201*H201,1)</f>
        <v>0</v>
      </c>
      <c r="K201" s="191"/>
      <c r="L201" s="40"/>
      <c r="M201" s="192" t="s">
        <v>1</v>
      </c>
      <c r="N201" s="193" t="s">
        <v>45</v>
      </c>
      <c r="O201" s="72"/>
      <c r="P201" s="194">
        <f>O201*H201</f>
        <v>0</v>
      </c>
      <c r="Q201" s="194">
        <v>2.63E-3</v>
      </c>
      <c r="R201" s="194">
        <f>Q201*H201</f>
        <v>2.63E-2</v>
      </c>
      <c r="S201" s="194">
        <v>0</v>
      </c>
      <c r="T201" s="19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6" t="s">
        <v>144</v>
      </c>
      <c r="AT201" s="196" t="s">
        <v>140</v>
      </c>
      <c r="AU201" s="196" t="s">
        <v>89</v>
      </c>
      <c r="AY201" s="18" t="s">
        <v>137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8" t="s">
        <v>36</v>
      </c>
      <c r="BK201" s="197">
        <f>ROUND(I201*H201,1)</f>
        <v>0</v>
      </c>
      <c r="BL201" s="18" t="s">
        <v>144</v>
      </c>
      <c r="BM201" s="196" t="s">
        <v>252</v>
      </c>
    </row>
    <row r="202" spans="1:65" s="2" customFormat="1" ht="33" customHeight="1">
      <c r="A202" s="35"/>
      <c r="B202" s="36"/>
      <c r="C202" s="232" t="s">
        <v>253</v>
      </c>
      <c r="D202" s="232" t="s">
        <v>239</v>
      </c>
      <c r="E202" s="233" t="s">
        <v>254</v>
      </c>
      <c r="F202" s="234" t="s">
        <v>255</v>
      </c>
      <c r="G202" s="235" t="s">
        <v>159</v>
      </c>
      <c r="H202" s="236">
        <v>1</v>
      </c>
      <c r="I202" s="237"/>
      <c r="J202" s="238">
        <f>ROUND(I202*H202,1)</f>
        <v>0</v>
      </c>
      <c r="K202" s="239"/>
      <c r="L202" s="240"/>
      <c r="M202" s="241" t="s">
        <v>1</v>
      </c>
      <c r="N202" s="242" t="s">
        <v>45</v>
      </c>
      <c r="O202" s="72"/>
      <c r="P202" s="194">
        <f>O202*H202</f>
        <v>0</v>
      </c>
      <c r="Q202" s="194">
        <v>1.8679999999999999E-2</v>
      </c>
      <c r="R202" s="194">
        <f>Q202*H202</f>
        <v>1.8679999999999999E-2</v>
      </c>
      <c r="S202" s="194">
        <v>0</v>
      </c>
      <c r="T202" s="195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6" t="s">
        <v>182</v>
      </c>
      <c r="AT202" s="196" t="s">
        <v>239</v>
      </c>
      <c r="AU202" s="196" t="s">
        <v>89</v>
      </c>
      <c r="AY202" s="18" t="s">
        <v>137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8" t="s">
        <v>36</v>
      </c>
      <c r="BK202" s="197">
        <f>ROUND(I202*H202,1)</f>
        <v>0</v>
      </c>
      <c r="BL202" s="18" t="s">
        <v>144</v>
      </c>
      <c r="BM202" s="196" t="s">
        <v>256</v>
      </c>
    </row>
    <row r="203" spans="1:65" s="2" customFormat="1" ht="19.5">
      <c r="A203" s="35"/>
      <c r="B203" s="36"/>
      <c r="C203" s="37"/>
      <c r="D203" s="200" t="s">
        <v>243</v>
      </c>
      <c r="E203" s="37"/>
      <c r="F203" s="243" t="s">
        <v>244</v>
      </c>
      <c r="G203" s="37"/>
      <c r="H203" s="37"/>
      <c r="I203" s="244"/>
      <c r="J203" s="37"/>
      <c r="K203" s="37"/>
      <c r="L203" s="40"/>
      <c r="M203" s="245"/>
      <c r="N203" s="246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243</v>
      </c>
      <c r="AU203" s="18" t="s">
        <v>89</v>
      </c>
    </row>
    <row r="204" spans="1:65" s="2" customFormat="1" ht="21.75" customHeight="1">
      <c r="A204" s="35"/>
      <c r="B204" s="36"/>
      <c r="C204" s="184" t="s">
        <v>257</v>
      </c>
      <c r="D204" s="184" t="s">
        <v>140</v>
      </c>
      <c r="E204" s="185" t="s">
        <v>258</v>
      </c>
      <c r="F204" s="186" t="s">
        <v>259</v>
      </c>
      <c r="G204" s="187" t="s">
        <v>159</v>
      </c>
      <c r="H204" s="188">
        <v>1</v>
      </c>
      <c r="I204" s="189"/>
      <c r="J204" s="190">
        <f>ROUND(I204*H204,1)</f>
        <v>0</v>
      </c>
      <c r="K204" s="191"/>
      <c r="L204" s="40"/>
      <c r="M204" s="192" t="s">
        <v>1</v>
      </c>
      <c r="N204" s="193" t="s">
        <v>45</v>
      </c>
      <c r="O204" s="72"/>
      <c r="P204" s="194">
        <f>O204*H204</f>
        <v>0</v>
      </c>
      <c r="Q204" s="194">
        <v>5.6439999999999997E-2</v>
      </c>
      <c r="R204" s="194">
        <f>Q204*H204</f>
        <v>5.6439999999999997E-2</v>
      </c>
      <c r="S204" s="194">
        <v>0</v>
      </c>
      <c r="T204" s="195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6" t="s">
        <v>144</v>
      </c>
      <c r="AT204" s="196" t="s">
        <v>140</v>
      </c>
      <c r="AU204" s="196" t="s">
        <v>89</v>
      </c>
      <c r="AY204" s="18" t="s">
        <v>137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8" t="s">
        <v>36</v>
      </c>
      <c r="BK204" s="197">
        <f>ROUND(I204*H204,1)</f>
        <v>0</v>
      </c>
      <c r="BL204" s="18" t="s">
        <v>144</v>
      </c>
      <c r="BM204" s="196" t="s">
        <v>260</v>
      </c>
    </row>
    <row r="205" spans="1:65" s="2" customFormat="1" ht="24.2" customHeight="1">
      <c r="A205" s="35"/>
      <c r="B205" s="36"/>
      <c r="C205" s="232" t="s">
        <v>7</v>
      </c>
      <c r="D205" s="232" t="s">
        <v>239</v>
      </c>
      <c r="E205" s="233" t="s">
        <v>261</v>
      </c>
      <c r="F205" s="234" t="s">
        <v>262</v>
      </c>
      <c r="G205" s="235" t="s">
        <v>159</v>
      </c>
      <c r="H205" s="236">
        <v>1</v>
      </c>
      <c r="I205" s="237"/>
      <c r="J205" s="238">
        <f>ROUND(I205*H205,1)</f>
        <v>0</v>
      </c>
      <c r="K205" s="239"/>
      <c r="L205" s="240"/>
      <c r="M205" s="241" t="s">
        <v>1</v>
      </c>
      <c r="N205" s="242" t="s">
        <v>45</v>
      </c>
      <c r="O205" s="72"/>
      <c r="P205" s="194">
        <f>O205*H205</f>
        <v>0</v>
      </c>
      <c r="Q205" s="194">
        <v>1.521E-2</v>
      </c>
      <c r="R205" s="194">
        <f>Q205*H205</f>
        <v>1.521E-2</v>
      </c>
      <c r="S205" s="194">
        <v>0</v>
      </c>
      <c r="T205" s="195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6" t="s">
        <v>182</v>
      </c>
      <c r="AT205" s="196" t="s">
        <v>239</v>
      </c>
      <c r="AU205" s="196" t="s">
        <v>89</v>
      </c>
      <c r="AY205" s="18" t="s">
        <v>137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8" t="s">
        <v>36</v>
      </c>
      <c r="BK205" s="197">
        <f>ROUND(I205*H205,1)</f>
        <v>0</v>
      </c>
      <c r="BL205" s="18" t="s">
        <v>144</v>
      </c>
      <c r="BM205" s="196" t="s">
        <v>263</v>
      </c>
    </row>
    <row r="206" spans="1:65" s="2" customFormat="1" ht="19.5">
      <c r="A206" s="35"/>
      <c r="B206" s="36"/>
      <c r="C206" s="37"/>
      <c r="D206" s="200" t="s">
        <v>243</v>
      </c>
      <c r="E206" s="37"/>
      <c r="F206" s="243" t="s">
        <v>264</v>
      </c>
      <c r="G206" s="37"/>
      <c r="H206" s="37"/>
      <c r="I206" s="244"/>
      <c r="J206" s="37"/>
      <c r="K206" s="37"/>
      <c r="L206" s="40"/>
      <c r="M206" s="245"/>
      <c r="N206" s="246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243</v>
      </c>
      <c r="AU206" s="18" t="s">
        <v>89</v>
      </c>
    </row>
    <row r="207" spans="1:65" s="12" customFormat="1" ht="22.9" customHeight="1">
      <c r="B207" s="168"/>
      <c r="C207" s="169"/>
      <c r="D207" s="170" t="s">
        <v>79</v>
      </c>
      <c r="E207" s="182" t="s">
        <v>186</v>
      </c>
      <c r="F207" s="182" t="s">
        <v>265</v>
      </c>
      <c r="G207" s="169"/>
      <c r="H207" s="169"/>
      <c r="I207" s="172"/>
      <c r="J207" s="183">
        <f>BK207</f>
        <v>0</v>
      </c>
      <c r="K207" s="169"/>
      <c r="L207" s="174"/>
      <c r="M207" s="175"/>
      <c r="N207" s="176"/>
      <c r="O207" s="176"/>
      <c r="P207" s="177">
        <f>SUM(P208:P247)</f>
        <v>0</v>
      </c>
      <c r="Q207" s="176"/>
      <c r="R207" s="177">
        <f>SUM(R208:R247)</f>
        <v>2.0009800000000001E-2</v>
      </c>
      <c r="S207" s="176"/>
      <c r="T207" s="178">
        <f>SUM(T208:T247)</f>
        <v>30.314299999999999</v>
      </c>
      <c r="AR207" s="179" t="s">
        <v>36</v>
      </c>
      <c r="AT207" s="180" t="s">
        <v>79</v>
      </c>
      <c r="AU207" s="180" t="s">
        <v>36</v>
      </c>
      <c r="AY207" s="179" t="s">
        <v>137</v>
      </c>
      <c r="BK207" s="181">
        <f>SUM(BK208:BK247)</f>
        <v>0</v>
      </c>
    </row>
    <row r="208" spans="1:65" s="2" customFormat="1" ht="21.75" customHeight="1">
      <c r="A208" s="35"/>
      <c r="B208" s="36"/>
      <c r="C208" s="184" t="s">
        <v>266</v>
      </c>
      <c r="D208" s="184" t="s">
        <v>140</v>
      </c>
      <c r="E208" s="185" t="s">
        <v>267</v>
      </c>
      <c r="F208" s="186" t="s">
        <v>268</v>
      </c>
      <c r="G208" s="187" t="s">
        <v>143</v>
      </c>
      <c r="H208" s="188">
        <v>1.6</v>
      </c>
      <c r="I208" s="189"/>
      <c r="J208" s="190">
        <f>ROUND(I208*H208,1)</f>
        <v>0</v>
      </c>
      <c r="K208" s="191"/>
      <c r="L208" s="40"/>
      <c r="M208" s="192" t="s">
        <v>1</v>
      </c>
      <c r="N208" s="193" t="s">
        <v>45</v>
      </c>
      <c r="O208" s="72"/>
      <c r="P208" s="194">
        <f>O208*H208</f>
        <v>0</v>
      </c>
      <c r="Q208" s="194">
        <v>0</v>
      </c>
      <c r="R208" s="194">
        <f>Q208*H208</f>
        <v>0</v>
      </c>
      <c r="S208" s="194">
        <v>7.5999999999999998E-2</v>
      </c>
      <c r="T208" s="195">
        <f>S208*H208</f>
        <v>0.1216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6" t="s">
        <v>144</v>
      </c>
      <c r="AT208" s="196" t="s">
        <v>140</v>
      </c>
      <c r="AU208" s="196" t="s">
        <v>89</v>
      </c>
      <c r="AY208" s="18" t="s">
        <v>137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8" t="s">
        <v>36</v>
      </c>
      <c r="BK208" s="197">
        <f>ROUND(I208*H208,1)</f>
        <v>0</v>
      </c>
      <c r="BL208" s="18" t="s">
        <v>144</v>
      </c>
      <c r="BM208" s="196" t="s">
        <v>269</v>
      </c>
    </row>
    <row r="209" spans="1:65" s="13" customFormat="1" ht="11.25">
      <c r="B209" s="198"/>
      <c r="C209" s="199"/>
      <c r="D209" s="200" t="s">
        <v>146</v>
      </c>
      <c r="E209" s="201" t="s">
        <v>1</v>
      </c>
      <c r="F209" s="202" t="s">
        <v>270</v>
      </c>
      <c r="G209" s="199"/>
      <c r="H209" s="203">
        <v>1.6</v>
      </c>
      <c r="I209" s="204"/>
      <c r="J209" s="199"/>
      <c r="K209" s="199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146</v>
      </c>
      <c r="AU209" s="209" t="s">
        <v>89</v>
      </c>
      <c r="AV209" s="13" t="s">
        <v>89</v>
      </c>
      <c r="AW209" s="13" t="s">
        <v>35</v>
      </c>
      <c r="AX209" s="13" t="s">
        <v>36</v>
      </c>
      <c r="AY209" s="209" t="s">
        <v>137</v>
      </c>
    </row>
    <row r="210" spans="1:65" s="2" customFormat="1" ht="24.2" customHeight="1">
      <c r="A210" s="35"/>
      <c r="B210" s="36"/>
      <c r="C210" s="184" t="s">
        <v>271</v>
      </c>
      <c r="D210" s="184" t="s">
        <v>140</v>
      </c>
      <c r="E210" s="185" t="s">
        <v>272</v>
      </c>
      <c r="F210" s="186" t="s">
        <v>273</v>
      </c>
      <c r="G210" s="187" t="s">
        <v>154</v>
      </c>
      <c r="H210" s="188">
        <v>19</v>
      </c>
      <c r="I210" s="189"/>
      <c r="J210" s="190">
        <f>ROUND(I210*H210,1)</f>
        <v>0</v>
      </c>
      <c r="K210" s="191"/>
      <c r="L210" s="40"/>
      <c r="M210" s="192" t="s">
        <v>1</v>
      </c>
      <c r="N210" s="193" t="s">
        <v>45</v>
      </c>
      <c r="O210" s="72"/>
      <c r="P210" s="194">
        <f>O210*H210</f>
        <v>0</v>
      </c>
      <c r="Q210" s="194">
        <v>1.0000000000000001E-5</v>
      </c>
      <c r="R210" s="194">
        <f>Q210*H210</f>
        <v>1.9000000000000001E-4</v>
      </c>
      <c r="S210" s="194">
        <v>0</v>
      </c>
      <c r="T210" s="195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6" t="s">
        <v>238</v>
      </c>
      <c r="AT210" s="196" t="s">
        <v>140</v>
      </c>
      <c r="AU210" s="196" t="s">
        <v>89</v>
      </c>
      <c r="AY210" s="18" t="s">
        <v>137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8" t="s">
        <v>36</v>
      </c>
      <c r="BK210" s="197">
        <f>ROUND(I210*H210,1)</f>
        <v>0</v>
      </c>
      <c r="BL210" s="18" t="s">
        <v>238</v>
      </c>
      <c r="BM210" s="196" t="s">
        <v>274</v>
      </c>
    </row>
    <row r="211" spans="1:65" s="13" customFormat="1" ht="11.25">
      <c r="B211" s="198"/>
      <c r="C211" s="199"/>
      <c r="D211" s="200" t="s">
        <v>146</v>
      </c>
      <c r="E211" s="201" t="s">
        <v>1</v>
      </c>
      <c r="F211" s="202" t="s">
        <v>275</v>
      </c>
      <c r="G211" s="199"/>
      <c r="H211" s="203">
        <v>19</v>
      </c>
      <c r="I211" s="204"/>
      <c r="J211" s="199"/>
      <c r="K211" s="199"/>
      <c r="L211" s="205"/>
      <c r="M211" s="206"/>
      <c r="N211" s="207"/>
      <c r="O211" s="207"/>
      <c r="P211" s="207"/>
      <c r="Q211" s="207"/>
      <c r="R211" s="207"/>
      <c r="S211" s="207"/>
      <c r="T211" s="208"/>
      <c r="AT211" s="209" t="s">
        <v>146</v>
      </c>
      <c r="AU211" s="209" t="s">
        <v>89</v>
      </c>
      <c r="AV211" s="13" t="s">
        <v>89</v>
      </c>
      <c r="AW211" s="13" t="s">
        <v>35</v>
      </c>
      <c r="AX211" s="13" t="s">
        <v>36</v>
      </c>
      <c r="AY211" s="209" t="s">
        <v>137</v>
      </c>
    </row>
    <row r="212" spans="1:65" s="2" customFormat="1" ht="24.2" customHeight="1">
      <c r="A212" s="35"/>
      <c r="B212" s="36"/>
      <c r="C212" s="184" t="s">
        <v>276</v>
      </c>
      <c r="D212" s="184" t="s">
        <v>140</v>
      </c>
      <c r="E212" s="185" t="s">
        <v>277</v>
      </c>
      <c r="F212" s="186" t="s">
        <v>278</v>
      </c>
      <c r="G212" s="187" t="s">
        <v>154</v>
      </c>
      <c r="H212" s="188">
        <v>9.5</v>
      </c>
      <c r="I212" s="189"/>
      <c r="J212" s="190">
        <f>ROUND(I212*H212,1)</f>
        <v>0</v>
      </c>
      <c r="K212" s="191"/>
      <c r="L212" s="40"/>
      <c r="M212" s="192" t="s">
        <v>1</v>
      </c>
      <c r="N212" s="193" t="s">
        <v>45</v>
      </c>
      <c r="O212" s="72"/>
      <c r="P212" s="194">
        <f>O212*H212</f>
        <v>0</v>
      </c>
      <c r="Q212" s="194">
        <v>0</v>
      </c>
      <c r="R212" s="194">
        <f>Q212*H212</f>
        <v>0</v>
      </c>
      <c r="S212" s="194">
        <v>0.11</v>
      </c>
      <c r="T212" s="195">
        <f>S212*H212</f>
        <v>1.0449999999999999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6" t="s">
        <v>238</v>
      </c>
      <c r="AT212" s="196" t="s">
        <v>140</v>
      </c>
      <c r="AU212" s="196" t="s">
        <v>89</v>
      </c>
      <c r="AY212" s="18" t="s">
        <v>137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8" t="s">
        <v>36</v>
      </c>
      <c r="BK212" s="197">
        <f>ROUND(I212*H212,1)</f>
        <v>0</v>
      </c>
      <c r="BL212" s="18" t="s">
        <v>238</v>
      </c>
      <c r="BM212" s="196" t="s">
        <v>279</v>
      </c>
    </row>
    <row r="213" spans="1:65" s="2" customFormat="1" ht="37.9" customHeight="1">
      <c r="A213" s="35"/>
      <c r="B213" s="36"/>
      <c r="C213" s="184" t="s">
        <v>280</v>
      </c>
      <c r="D213" s="184" t="s">
        <v>140</v>
      </c>
      <c r="E213" s="185" t="s">
        <v>281</v>
      </c>
      <c r="F213" s="186" t="s">
        <v>282</v>
      </c>
      <c r="G213" s="187" t="s">
        <v>143</v>
      </c>
      <c r="H213" s="188">
        <v>385.2</v>
      </c>
      <c r="I213" s="189"/>
      <c r="J213" s="190">
        <f>ROUND(I213*H213,1)</f>
        <v>0</v>
      </c>
      <c r="K213" s="191"/>
      <c r="L213" s="40"/>
      <c r="M213" s="192" t="s">
        <v>1</v>
      </c>
      <c r="N213" s="193" t="s">
        <v>45</v>
      </c>
      <c r="O213" s="72"/>
      <c r="P213" s="194">
        <f>O213*H213</f>
        <v>0</v>
      </c>
      <c r="Q213" s="194">
        <v>0</v>
      </c>
      <c r="R213" s="194">
        <f>Q213*H213</f>
        <v>0</v>
      </c>
      <c r="S213" s="194">
        <v>4.5999999999999999E-2</v>
      </c>
      <c r="T213" s="195">
        <f>S213*H213</f>
        <v>17.719200000000001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6" t="s">
        <v>144</v>
      </c>
      <c r="AT213" s="196" t="s">
        <v>140</v>
      </c>
      <c r="AU213" s="196" t="s">
        <v>89</v>
      </c>
      <c r="AY213" s="18" t="s">
        <v>137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8" t="s">
        <v>36</v>
      </c>
      <c r="BK213" s="197">
        <f>ROUND(I213*H213,1)</f>
        <v>0</v>
      </c>
      <c r="BL213" s="18" t="s">
        <v>144</v>
      </c>
      <c r="BM213" s="196" t="s">
        <v>283</v>
      </c>
    </row>
    <row r="214" spans="1:65" s="13" customFormat="1" ht="22.5">
      <c r="B214" s="198"/>
      <c r="C214" s="199"/>
      <c r="D214" s="200" t="s">
        <v>146</v>
      </c>
      <c r="E214" s="201" t="s">
        <v>1</v>
      </c>
      <c r="F214" s="202" t="s">
        <v>205</v>
      </c>
      <c r="G214" s="199"/>
      <c r="H214" s="203">
        <v>19.326000000000001</v>
      </c>
      <c r="I214" s="204"/>
      <c r="J214" s="199"/>
      <c r="K214" s="199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146</v>
      </c>
      <c r="AU214" s="209" t="s">
        <v>89</v>
      </c>
      <c r="AV214" s="13" t="s">
        <v>89</v>
      </c>
      <c r="AW214" s="13" t="s">
        <v>35</v>
      </c>
      <c r="AX214" s="13" t="s">
        <v>80</v>
      </c>
      <c r="AY214" s="209" t="s">
        <v>137</v>
      </c>
    </row>
    <row r="215" spans="1:65" s="13" customFormat="1" ht="11.25">
      <c r="B215" s="198"/>
      <c r="C215" s="199"/>
      <c r="D215" s="200" t="s">
        <v>146</v>
      </c>
      <c r="E215" s="201" t="s">
        <v>1</v>
      </c>
      <c r="F215" s="202" t="s">
        <v>206</v>
      </c>
      <c r="G215" s="199"/>
      <c r="H215" s="203">
        <v>4.8680000000000003</v>
      </c>
      <c r="I215" s="204"/>
      <c r="J215" s="199"/>
      <c r="K215" s="199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146</v>
      </c>
      <c r="AU215" s="209" t="s">
        <v>89</v>
      </c>
      <c r="AV215" s="13" t="s">
        <v>89</v>
      </c>
      <c r="AW215" s="13" t="s">
        <v>35</v>
      </c>
      <c r="AX215" s="13" t="s">
        <v>80</v>
      </c>
      <c r="AY215" s="209" t="s">
        <v>137</v>
      </c>
    </row>
    <row r="216" spans="1:65" s="13" customFormat="1" ht="11.25">
      <c r="B216" s="198"/>
      <c r="C216" s="199"/>
      <c r="D216" s="200" t="s">
        <v>146</v>
      </c>
      <c r="E216" s="201" t="s">
        <v>1</v>
      </c>
      <c r="F216" s="202" t="s">
        <v>207</v>
      </c>
      <c r="G216" s="199"/>
      <c r="H216" s="203">
        <v>23.16</v>
      </c>
      <c r="I216" s="204"/>
      <c r="J216" s="199"/>
      <c r="K216" s="199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146</v>
      </c>
      <c r="AU216" s="209" t="s">
        <v>89</v>
      </c>
      <c r="AV216" s="13" t="s">
        <v>89</v>
      </c>
      <c r="AW216" s="13" t="s">
        <v>35</v>
      </c>
      <c r="AX216" s="13" t="s">
        <v>80</v>
      </c>
      <c r="AY216" s="209" t="s">
        <v>137</v>
      </c>
    </row>
    <row r="217" spans="1:65" s="13" customFormat="1" ht="11.25">
      <c r="B217" s="198"/>
      <c r="C217" s="199"/>
      <c r="D217" s="200" t="s">
        <v>146</v>
      </c>
      <c r="E217" s="201" t="s">
        <v>1</v>
      </c>
      <c r="F217" s="202" t="s">
        <v>208</v>
      </c>
      <c r="G217" s="199"/>
      <c r="H217" s="203">
        <v>4.2060000000000004</v>
      </c>
      <c r="I217" s="204"/>
      <c r="J217" s="199"/>
      <c r="K217" s="199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146</v>
      </c>
      <c r="AU217" s="209" t="s">
        <v>89</v>
      </c>
      <c r="AV217" s="13" t="s">
        <v>89</v>
      </c>
      <c r="AW217" s="13" t="s">
        <v>35</v>
      </c>
      <c r="AX217" s="13" t="s">
        <v>80</v>
      </c>
      <c r="AY217" s="209" t="s">
        <v>137</v>
      </c>
    </row>
    <row r="218" spans="1:65" s="13" customFormat="1" ht="11.25">
      <c r="B218" s="198"/>
      <c r="C218" s="199"/>
      <c r="D218" s="200" t="s">
        <v>146</v>
      </c>
      <c r="E218" s="201" t="s">
        <v>1</v>
      </c>
      <c r="F218" s="202" t="s">
        <v>209</v>
      </c>
      <c r="G218" s="199"/>
      <c r="H218" s="203">
        <v>80.408000000000001</v>
      </c>
      <c r="I218" s="204"/>
      <c r="J218" s="199"/>
      <c r="K218" s="199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146</v>
      </c>
      <c r="AU218" s="209" t="s">
        <v>89</v>
      </c>
      <c r="AV218" s="13" t="s">
        <v>89</v>
      </c>
      <c r="AW218" s="13" t="s">
        <v>35</v>
      </c>
      <c r="AX218" s="13" t="s">
        <v>80</v>
      </c>
      <c r="AY218" s="209" t="s">
        <v>137</v>
      </c>
    </row>
    <row r="219" spans="1:65" s="13" customFormat="1" ht="11.25">
      <c r="B219" s="198"/>
      <c r="C219" s="199"/>
      <c r="D219" s="200" t="s">
        <v>146</v>
      </c>
      <c r="E219" s="201" t="s">
        <v>1</v>
      </c>
      <c r="F219" s="202" t="s">
        <v>210</v>
      </c>
      <c r="G219" s="199"/>
      <c r="H219" s="203">
        <v>-12.202</v>
      </c>
      <c r="I219" s="204"/>
      <c r="J219" s="199"/>
      <c r="K219" s="199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146</v>
      </c>
      <c r="AU219" s="209" t="s">
        <v>89</v>
      </c>
      <c r="AV219" s="13" t="s">
        <v>89</v>
      </c>
      <c r="AW219" s="13" t="s">
        <v>35</v>
      </c>
      <c r="AX219" s="13" t="s">
        <v>80</v>
      </c>
      <c r="AY219" s="209" t="s">
        <v>137</v>
      </c>
    </row>
    <row r="220" spans="1:65" s="13" customFormat="1" ht="11.25">
      <c r="B220" s="198"/>
      <c r="C220" s="199"/>
      <c r="D220" s="200" t="s">
        <v>146</v>
      </c>
      <c r="E220" s="201" t="s">
        <v>1</v>
      </c>
      <c r="F220" s="202" t="s">
        <v>211</v>
      </c>
      <c r="G220" s="199"/>
      <c r="H220" s="203">
        <v>26.751999999999999</v>
      </c>
      <c r="I220" s="204"/>
      <c r="J220" s="199"/>
      <c r="K220" s="199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146</v>
      </c>
      <c r="AU220" s="209" t="s">
        <v>89</v>
      </c>
      <c r="AV220" s="13" t="s">
        <v>89</v>
      </c>
      <c r="AW220" s="13" t="s">
        <v>35</v>
      </c>
      <c r="AX220" s="13" t="s">
        <v>80</v>
      </c>
      <c r="AY220" s="209" t="s">
        <v>137</v>
      </c>
    </row>
    <row r="221" spans="1:65" s="13" customFormat="1" ht="22.5">
      <c r="B221" s="198"/>
      <c r="C221" s="199"/>
      <c r="D221" s="200" t="s">
        <v>146</v>
      </c>
      <c r="E221" s="201" t="s">
        <v>1</v>
      </c>
      <c r="F221" s="202" t="s">
        <v>212</v>
      </c>
      <c r="G221" s="199"/>
      <c r="H221" s="203">
        <v>48.351999999999997</v>
      </c>
      <c r="I221" s="204"/>
      <c r="J221" s="199"/>
      <c r="K221" s="199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146</v>
      </c>
      <c r="AU221" s="209" t="s">
        <v>89</v>
      </c>
      <c r="AV221" s="13" t="s">
        <v>89</v>
      </c>
      <c r="AW221" s="13" t="s">
        <v>35</v>
      </c>
      <c r="AX221" s="13" t="s">
        <v>80</v>
      </c>
      <c r="AY221" s="209" t="s">
        <v>137</v>
      </c>
    </row>
    <row r="222" spans="1:65" s="13" customFormat="1" ht="11.25">
      <c r="B222" s="198"/>
      <c r="C222" s="199"/>
      <c r="D222" s="200" t="s">
        <v>146</v>
      </c>
      <c r="E222" s="201" t="s">
        <v>1</v>
      </c>
      <c r="F222" s="202" t="s">
        <v>213</v>
      </c>
      <c r="G222" s="199"/>
      <c r="H222" s="203">
        <v>37.46</v>
      </c>
      <c r="I222" s="204"/>
      <c r="J222" s="199"/>
      <c r="K222" s="199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146</v>
      </c>
      <c r="AU222" s="209" t="s">
        <v>89</v>
      </c>
      <c r="AV222" s="13" t="s">
        <v>89</v>
      </c>
      <c r="AW222" s="13" t="s">
        <v>35</v>
      </c>
      <c r="AX222" s="13" t="s">
        <v>80</v>
      </c>
      <c r="AY222" s="209" t="s">
        <v>137</v>
      </c>
    </row>
    <row r="223" spans="1:65" s="13" customFormat="1" ht="11.25">
      <c r="B223" s="198"/>
      <c r="C223" s="199"/>
      <c r="D223" s="200" t="s">
        <v>146</v>
      </c>
      <c r="E223" s="201" t="s">
        <v>1</v>
      </c>
      <c r="F223" s="202" t="s">
        <v>214</v>
      </c>
      <c r="G223" s="199"/>
      <c r="H223" s="203">
        <v>79.831999999999994</v>
      </c>
      <c r="I223" s="204"/>
      <c r="J223" s="199"/>
      <c r="K223" s="199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146</v>
      </c>
      <c r="AU223" s="209" t="s">
        <v>89</v>
      </c>
      <c r="AV223" s="13" t="s">
        <v>89</v>
      </c>
      <c r="AW223" s="13" t="s">
        <v>35</v>
      </c>
      <c r="AX223" s="13" t="s">
        <v>80</v>
      </c>
      <c r="AY223" s="209" t="s">
        <v>137</v>
      </c>
    </row>
    <row r="224" spans="1:65" s="13" customFormat="1" ht="22.5">
      <c r="B224" s="198"/>
      <c r="C224" s="199"/>
      <c r="D224" s="200" t="s">
        <v>146</v>
      </c>
      <c r="E224" s="201" t="s">
        <v>1</v>
      </c>
      <c r="F224" s="202" t="s">
        <v>215</v>
      </c>
      <c r="G224" s="199"/>
      <c r="H224" s="203">
        <v>32.042999999999999</v>
      </c>
      <c r="I224" s="204"/>
      <c r="J224" s="199"/>
      <c r="K224" s="199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146</v>
      </c>
      <c r="AU224" s="209" t="s">
        <v>89</v>
      </c>
      <c r="AV224" s="13" t="s">
        <v>89</v>
      </c>
      <c r="AW224" s="13" t="s">
        <v>35</v>
      </c>
      <c r="AX224" s="13" t="s">
        <v>80</v>
      </c>
      <c r="AY224" s="209" t="s">
        <v>137</v>
      </c>
    </row>
    <row r="225" spans="1:65" s="13" customFormat="1" ht="11.25">
      <c r="B225" s="198"/>
      <c r="C225" s="199"/>
      <c r="D225" s="200" t="s">
        <v>146</v>
      </c>
      <c r="E225" s="201" t="s">
        <v>1</v>
      </c>
      <c r="F225" s="202" t="s">
        <v>216</v>
      </c>
      <c r="G225" s="199"/>
      <c r="H225" s="203">
        <v>40.994999999999997</v>
      </c>
      <c r="I225" s="204"/>
      <c r="J225" s="199"/>
      <c r="K225" s="199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146</v>
      </c>
      <c r="AU225" s="209" t="s">
        <v>89</v>
      </c>
      <c r="AV225" s="13" t="s">
        <v>89</v>
      </c>
      <c r="AW225" s="13" t="s">
        <v>35</v>
      </c>
      <c r="AX225" s="13" t="s">
        <v>80</v>
      </c>
      <c r="AY225" s="209" t="s">
        <v>137</v>
      </c>
    </row>
    <row r="226" spans="1:65" s="14" customFormat="1" ht="11.25">
      <c r="B226" s="210"/>
      <c r="C226" s="211"/>
      <c r="D226" s="200" t="s">
        <v>146</v>
      </c>
      <c r="E226" s="212" t="s">
        <v>1</v>
      </c>
      <c r="F226" s="213" t="s">
        <v>284</v>
      </c>
      <c r="G226" s="211"/>
      <c r="H226" s="214">
        <v>385.2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146</v>
      </c>
      <c r="AU226" s="220" t="s">
        <v>89</v>
      </c>
      <c r="AV226" s="14" t="s">
        <v>144</v>
      </c>
      <c r="AW226" s="14" t="s">
        <v>35</v>
      </c>
      <c r="AX226" s="14" t="s">
        <v>36</v>
      </c>
      <c r="AY226" s="220" t="s">
        <v>137</v>
      </c>
    </row>
    <row r="227" spans="1:65" s="2" customFormat="1" ht="24.2" customHeight="1">
      <c r="A227" s="35"/>
      <c r="B227" s="36"/>
      <c r="C227" s="184" t="s">
        <v>285</v>
      </c>
      <c r="D227" s="184" t="s">
        <v>140</v>
      </c>
      <c r="E227" s="185" t="s">
        <v>286</v>
      </c>
      <c r="F227" s="186" t="s">
        <v>287</v>
      </c>
      <c r="G227" s="187" t="s">
        <v>143</v>
      </c>
      <c r="H227" s="188">
        <v>150</v>
      </c>
      <c r="I227" s="189"/>
      <c r="J227" s="190">
        <f>ROUND(I227*H227,1)</f>
        <v>0</v>
      </c>
      <c r="K227" s="191"/>
      <c r="L227" s="40"/>
      <c r="M227" s="192" t="s">
        <v>1</v>
      </c>
      <c r="N227" s="193" t="s">
        <v>45</v>
      </c>
      <c r="O227" s="72"/>
      <c r="P227" s="194">
        <f>O227*H227</f>
        <v>0</v>
      </c>
      <c r="Q227" s="194">
        <v>0</v>
      </c>
      <c r="R227" s="194">
        <f>Q227*H227</f>
        <v>0</v>
      </c>
      <c r="S227" s="194">
        <v>6.8000000000000005E-2</v>
      </c>
      <c r="T227" s="195">
        <f>S227*H227</f>
        <v>10.200000000000001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6" t="s">
        <v>144</v>
      </c>
      <c r="AT227" s="196" t="s">
        <v>140</v>
      </c>
      <c r="AU227" s="196" t="s">
        <v>89</v>
      </c>
      <c r="AY227" s="18" t="s">
        <v>137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8" t="s">
        <v>36</v>
      </c>
      <c r="BK227" s="197">
        <f>ROUND(I227*H227,1)</f>
        <v>0</v>
      </c>
      <c r="BL227" s="18" t="s">
        <v>144</v>
      </c>
      <c r="BM227" s="196" t="s">
        <v>288</v>
      </c>
    </row>
    <row r="228" spans="1:65" s="16" customFormat="1" ht="11.25">
      <c r="B228" s="247"/>
      <c r="C228" s="248"/>
      <c r="D228" s="200" t="s">
        <v>146</v>
      </c>
      <c r="E228" s="249" t="s">
        <v>1</v>
      </c>
      <c r="F228" s="250" t="s">
        <v>289</v>
      </c>
      <c r="G228" s="248"/>
      <c r="H228" s="249" t="s">
        <v>1</v>
      </c>
      <c r="I228" s="251"/>
      <c r="J228" s="248"/>
      <c r="K228" s="248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146</v>
      </c>
      <c r="AU228" s="256" t="s">
        <v>89</v>
      </c>
      <c r="AV228" s="16" t="s">
        <v>36</v>
      </c>
      <c r="AW228" s="16" t="s">
        <v>35</v>
      </c>
      <c r="AX228" s="16" t="s">
        <v>80</v>
      </c>
      <c r="AY228" s="256" t="s">
        <v>137</v>
      </c>
    </row>
    <row r="229" spans="1:65" s="13" customFormat="1" ht="11.25">
      <c r="B229" s="198"/>
      <c r="C229" s="199"/>
      <c r="D229" s="200" t="s">
        <v>146</v>
      </c>
      <c r="E229" s="201" t="s">
        <v>1</v>
      </c>
      <c r="F229" s="202" t="s">
        <v>194</v>
      </c>
      <c r="G229" s="199"/>
      <c r="H229" s="203">
        <v>2.4</v>
      </c>
      <c r="I229" s="204"/>
      <c r="J229" s="199"/>
      <c r="K229" s="199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146</v>
      </c>
      <c r="AU229" s="209" t="s">
        <v>89</v>
      </c>
      <c r="AV229" s="13" t="s">
        <v>89</v>
      </c>
      <c r="AW229" s="13" t="s">
        <v>35</v>
      </c>
      <c r="AX229" s="13" t="s">
        <v>80</v>
      </c>
      <c r="AY229" s="209" t="s">
        <v>137</v>
      </c>
    </row>
    <row r="230" spans="1:65" s="13" customFormat="1" ht="11.25">
      <c r="B230" s="198"/>
      <c r="C230" s="199"/>
      <c r="D230" s="200" t="s">
        <v>146</v>
      </c>
      <c r="E230" s="201" t="s">
        <v>1</v>
      </c>
      <c r="F230" s="202" t="s">
        <v>290</v>
      </c>
      <c r="G230" s="199"/>
      <c r="H230" s="203">
        <v>12.32</v>
      </c>
      <c r="I230" s="204"/>
      <c r="J230" s="199"/>
      <c r="K230" s="199"/>
      <c r="L230" s="205"/>
      <c r="M230" s="206"/>
      <c r="N230" s="207"/>
      <c r="O230" s="207"/>
      <c r="P230" s="207"/>
      <c r="Q230" s="207"/>
      <c r="R230" s="207"/>
      <c r="S230" s="207"/>
      <c r="T230" s="208"/>
      <c r="AT230" s="209" t="s">
        <v>146</v>
      </c>
      <c r="AU230" s="209" t="s">
        <v>89</v>
      </c>
      <c r="AV230" s="13" t="s">
        <v>89</v>
      </c>
      <c r="AW230" s="13" t="s">
        <v>35</v>
      </c>
      <c r="AX230" s="13" t="s">
        <v>80</v>
      </c>
      <c r="AY230" s="209" t="s">
        <v>137</v>
      </c>
    </row>
    <row r="231" spans="1:65" s="13" customFormat="1" ht="11.25">
      <c r="B231" s="198"/>
      <c r="C231" s="199"/>
      <c r="D231" s="200" t="s">
        <v>146</v>
      </c>
      <c r="E231" s="201" t="s">
        <v>1</v>
      </c>
      <c r="F231" s="202" t="s">
        <v>196</v>
      </c>
      <c r="G231" s="199"/>
      <c r="H231" s="203">
        <v>26.08</v>
      </c>
      <c r="I231" s="204"/>
      <c r="J231" s="199"/>
      <c r="K231" s="199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146</v>
      </c>
      <c r="AU231" s="209" t="s">
        <v>89</v>
      </c>
      <c r="AV231" s="13" t="s">
        <v>89</v>
      </c>
      <c r="AW231" s="13" t="s">
        <v>35</v>
      </c>
      <c r="AX231" s="13" t="s">
        <v>80</v>
      </c>
      <c r="AY231" s="209" t="s">
        <v>137</v>
      </c>
    </row>
    <row r="232" spans="1:65" s="13" customFormat="1" ht="11.25">
      <c r="B232" s="198"/>
      <c r="C232" s="199"/>
      <c r="D232" s="200" t="s">
        <v>146</v>
      </c>
      <c r="E232" s="201" t="s">
        <v>1</v>
      </c>
      <c r="F232" s="202" t="s">
        <v>197</v>
      </c>
      <c r="G232" s="199"/>
      <c r="H232" s="203">
        <v>0.441</v>
      </c>
      <c r="I232" s="204"/>
      <c r="J232" s="199"/>
      <c r="K232" s="199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146</v>
      </c>
      <c r="AU232" s="209" t="s">
        <v>89</v>
      </c>
      <c r="AV232" s="13" t="s">
        <v>89</v>
      </c>
      <c r="AW232" s="13" t="s">
        <v>35</v>
      </c>
      <c r="AX232" s="13" t="s">
        <v>80</v>
      </c>
      <c r="AY232" s="209" t="s">
        <v>137</v>
      </c>
    </row>
    <row r="233" spans="1:65" s="13" customFormat="1" ht="11.25">
      <c r="B233" s="198"/>
      <c r="C233" s="199"/>
      <c r="D233" s="200" t="s">
        <v>146</v>
      </c>
      <c r="E233" s="201" t="s">
        <v>1</v>
      </c>
      <c r="F233" s="202" t="s">
        <v>291</v>
      </c>
      <c r="G233" s="199"/>
      <c r="H233" s="203">
        <v>19.48</v>
      </c>
      <c r="I233" s="204"/>
      <c r="J233" s="199"/>
      <c r="K233" s="199"/>
      <c r="L233" s="205"/>
      <c r="M233" s="206"/>
      <c r="N233" s="207"/>
      <c r="O233" s="207"/>
      <c r="P233" s="207"/>
      <c r="Q233" s="207"/>
      <c r="R233" s="207"/>
      <c r="S233" s="207"/>
      <c r="T233" s="208"/>
      <c r="AT233" s="209" t="s">
        <v>146</v>
      </c>
      <c r="AU233" s="209" t="s">
        <v>89</v>
      </c>
      <c r="AV233" s="13" t="s">
        <v>89</v>
      </c>
      <c r="AW233" s="13" t="s">
        <v>35</v>
      </c>
      <c r="AX233" s="13" t="s">
        <v>80</v>
      </c>
      <c r="AY233" s="209" t="s">
        <v>137</v>
      </c>
    </row>
    <row r="234" spans="1:65" s="13" customFormat="1" ht="11.25">
      <c r="B234" s="198"/>
      <c r="C234" s="199"/>
      <c r="D234" s="200" t="s">
        <v>146</v>
      </c>
      <c r="E234" s="201" t="s">
        <v>1</v>
      </c>
      <c r="F234" s="202" t="s">
        <v>292</v>
      </c>
      <c r="G234" s="199"/>
      <c r="H234" s="203">
        <v>20.52</v>
      </c>
      <c r="I234" s="204"/>
      <c r="J234" s="199"/>
      <c r="K234" s="199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146</v>
      </c>
      <c r="AU234" s="209" t="s">
        <v>89</v>
      </c>
      <c r="AV234" s="13" t="s">
        <v>89</v>
      </c>
      <c r="AW234" s="13" t="s">
        <v>35</v>
      </c>
      <c r="AX234" s="13" t="s">
        <v>80</v>
      </c>
      <c r="AY234" s="209" t="s">
        <v>137</v>
      </c>
    </row>
    <row r="235" spans="1:65" s="13" customFormat="1" ht="11.25">
      <c r="B235" s="198"/>
      <c r="C235" s="199"/>
      <c r="D235" s="200" t="s">
        <v>146</v>
      </c>
      <c r="E235" s="201" t="s">
        <v>1</v>
      </c>
      <c r="F235" s="202" t="s">
        <v>293</v>
      </c>
      <c r="G235" s="199"/>
      <c r="H235" s="203">
        <v>15.616</v>
      </c>
      <c r="I235" s="204"/>
      <c r="J235" s="199"/>
      <c r="K235" s="199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146</v>
      </c>
      <c r="AU235" s="209" t="s">
        <v>89</v>
      </c>
      <c r="AV235" s="13" t="s">
        <v>89</v>
      </c>
      <c r="AW235" s="13" t="s">
        <v>35</v>
      </c>
      <c r="AX235" s="13" t="s">
        <v>80</v>
      </c>
      <c r="AY235" s="209" t="s">
        <v>137</v>
      </c>
    </row>
    <row r="236" spans="1:65" s="13" customFormat="1" ht="11.25">
      <c r="B236" s="198"/>
      <c r="C236" s="199"/>
      <c r="D236" s="200" t="s">
        <v>146</v>
      </c>
      <c r="E236" s="201" t="s">
        <v>1</v>
      </c>
      <c r="F236" s="202" t="s">
        <v>294</v>
      </c>
      <c r="G236" s="199"/>
      <c r="H236" s="203">
        <v>25.96</v>
      </c>
      <c r="I236" s="204"/>
      <c r="J236" s="199"/>
      <c r="K236" s="199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146</v>
      </c>
      <c r="AU236" s="209" t="s">
        <v>89</v>
      </c>
      <c r="AV236" s="13" t="s">
        <v>89</v>
      </c>
      <c r="AW236" s="13" t="s">
        <v>35</v>
      </c>
      <c r="AX236" s="13" t="s">
        <v>80</v>
      </c>
      <c r="AY236" s="209" t="s">
        <v>137</v>
      </c>
    </row>
    <row r="237" spans="1:65" s="13" customFormat="1" ht="11.25">
      <c r="B237" s="198"/>
      <c r="C237" s="199"/>
      <c r="D237" s="200" t="s">
        <v>146</v>
      </c>
      <c r="E237" s="201" t="s">
        <v>1</v>
      </c>
      <c r="F237" s="202" t="s">
        <v>202</v>
      </c>
      <c r="G237" s="199"/>
      <c r="H237" s="203">
        <v>0.66900000000000004</v>
      </c>
      <c r="I237" s="204"/>
      <c r="J237" s="199"/>
      <c r="K237" s="199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146</v>
      </c>
      <c r="AU237" s="209" t="s">
        <v>89</v>
      </c>
      <c r="AV237" s="13" t="s">
        <v>89</v>
      </c>
      <c r="AW237" s="13" t="s">
        <v>35</v>
      </c>
      <c r="AX237" s="13" t="s">
        <v>80</v>
      </c>
      <c r="AY237" s="209" t="s">
        <v>137</v>
      </c>
    </row>
    <row r="238" spans="1:65" s="13" customFormat="1" ht="11.25">
      <c r="B238" s="198"/>
      <c r="C238" s="199"/>
      <c r="D238" s="200" t="s">
        <v>146</v>
      </c>
      <c r="E238" s="201" t="s">
        <v>1</v>
      </c>
      <c r="F238" s="202" t="s">
        <v>203</v>
      </c>
      <c r="G238" s="199"/>
      <c r="H238" s="203">
        <v>26.513999999999999</v>
      </c>
      <c r="I238" s="204"/>
      <c r="J238" s="199"/>
      <c r="K238" s="199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146</v>
      </c>
      <c r="AU238" s="209" t="s">
        <v>89</v>
      </c>
      <c r="AV238" s="13" t="s">
        <v>89</v>
      </c>
      <c r="AW238" s="13" t="s">
        <v>35</v>
      </c>
      <c r="AX238" s="13" t="s">
        <v>80</v>
      </c>
      <c r="AY238" s="209" t="s">
        <v>137</v>
      </c>
    </row>
    <row r="239" spans="1:65" s="14" customFormat="1" ht="11.25">
      <c r="B239" s="210"/>
      <c r="C239" s="211"/>
      <c r="D239" s="200" t="s">
        <v>146</v>
      </c>
      <c r="E239" s="212" t="s">
        <v>1</v>
      </c>
      <c r="F239" s="213" t="s">
        <v>151</v>
      </c>
      <c r="G239" s="211"/>
      <c r="H239" s="214">
        <v>150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146</v>
      </c>
      <c r="AU239" s="220" t="s">
        <v>89</v>
      </c>
      <c r="AV239" s="14" t="s">
        <v>144</v>
      </c>
      <c r="AW239" s="14" t="s">
        <v>35</v>
      </c>
      <c r="AX239" s="14" t="s">
        <v>36</v>
      </c>
      <c r="AY239" s="220" t="s">
        <v>137</v>
      </c>
    </row>
    <row r="240" spans="1:65" s="2" customFormat="1" ht="24.2" customHeight="1">
      <c r="A240" s="35"/>
      <c r="B240" s="36"/>
      <c r="C240" s="184" t="s">
        <v>295</v>
      </c>
      <c r="D240" s="184" t="s">
        <v>140</v>
      </c>
      <c r="E240" s="185" t="s">
        <v>296</v>
      </c>
      <c r="F240" s="186" t="s">
        <v>297</v>
      </c>
      <c r="G240" s="187" t="s">
        <v>143</v>
      </c>
      <c r="H240" s="188">
        <v>35.1</v>
      </c>
      <c r="I240" s="189"/>
      <c r="J240" s="190">
        <f>ROUND(I240*H240,1)</f>
        <v>0</v>
      </c>
      <c r="K240" s="191"/>
      <c r="L240" s="40"/>
      <c r="M240" s="192" t="s">
        <v>1</v>
      </c>
      <c r="N240" s="193" t="s">
        <v>45</v>
      </c>
      <c r="O240" s="72"/>
      <c r="P240" s="194">
        <f>O240*H240</f>
        <v>0</v>
      </c>
      <c r="Q240" s="194">
        <v>0</v>
      </c>
      <c r="R240" s="194">
        <f>Q240*H240</f>
        <v>0</v>
      </c>
      <c r="S240" s="194">
        <v>3.5000000000000003E-2</v>
      </c>
      <c r="T240" s="195">
        <f>S240*H240</f>
        <v>1.2285000000000001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6" t="s">
        <v>144</v>
      </c>
      <c r="AT240" s="196" t="s">
        <v>140</v>
      </c>
      <c r="AU240" s="196" t="s">
        <v>89</v>
      </c>
      <c r="AY240" s="18" t="s">
        <v>137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8" t="s">
        <v>36</v>
      </c>
      <c r="BK240" s="197">
        <f>ROUND(I240*H240,1)</f>
        <v>0</v>
      </c>
      <c r="BL240" s="18" t="s">
        <v>144</v>
      </c>
      <c r="BM240" s="196" t="s">
        <v>298</v>
      </c>
    </row>
    <row r="241" spans="1:65" s="13" customFormat="1" ht="11.25">
      <c r="B241" s="198"/>
      <c r="C241" s="199"/>
      <c r="D241" s="200" t="s">
        <v>146</v>
      </c>
      <c r="E241" s="201" t="s">
        <v>1</v>
      </c>
      <c r="F241" s="202" t="s">
        <v>299</v>
      </c>
      <c r="G241" s="199"/>
      <c r="H241" s="203">
        <v>35.1</v>
      </c>
      <c r="I241" s="204"/>
      <c r="J241" s="199"/>
      <c r="K241" s="199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146</v>
      </c>
      <c r="AU241" s="209" t="s">
        <v>89</v>
      </c>
      <c r="AV241" s="13" t="s">
        <v>89</v>
      </c>
      <c r="AW241" s="13" t="s">
        <v>35</v>
      </c>
      <c r="AX241" s="13" t="s">
        <v>36</v>
      </c>
      <c r="AY241" s="209" t="s">
        <v>137</v>
      </c>
    </row>
    <row r="242" spans="1:65" s="2" customFormat="1" ht="33" customHeight="1">
      <c r="A242" s="35"/>
      <c r="B242" s="36"/>
      <c r="C242" s="184" t="s">
        <v>300</v>
      </c>
      <c r="D242" s="184" t="s">
        <v>140</v>
      </c>
      <c r="E242" s="185" t="s">
        <v>301</v>
      </c>
      <c r="F242" s="186" t="s">
        <v>302</v>
      </c>
      <c r="G242" s="187" t="s">
        <v>143</v>
      </c>
      <c r="H242" s="188">
        <v>400</v>
      </c>
      <c r="I242" s="189"/>
      <c r="J242" s="190">
        <f>ROUND(I242*H242,1)</f>
        <v>0</v>
      </c>
      <c r="K242" s="191"/>
      <c r="L242" s="40"/>
      <c r="M242" s="192" t="s">
        <v>1</v>
      </c>
      <c r="N242" s="193" t="s">
        <v>45</v>
      </c>
      <c r="O242" s="72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6" t="s">
        <v>144</v>
      </c>
      <c r="AT242" s="196" t="s">
        <v>140</v>
      </c>
      <c r="AU242" s="196" t="s">
        <v>89</v>
      </c>
      <c r="AY242" s="18" t="s">
        <v>137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8" t="s">
        <v>36</v>
      </c>
      <c r="BK242" s="197">
        <f>ROUND(I242*H242,1)</f>
        <v>0</v>
      </c>
      <c r="BL242" s="18" t="s">
        <v>144</v>
      </c>
      <c r="BM242" s="196" t="s">
        <v>303</v>
      </c>
    </row>
    <row r="243" spans="1:65" s="13" customFormat="1" ht="22.5">
      <c r="B243" s="198"/>
      <c r="C243" s="199"/>
      <c r="D243" s="200" t="s">
        <v>146</v>
      </c>
      <c r="E243" s="201" t="s">
        <v>1</v>
      </c>
      <c r="F243" s="202" t="s">
        <v>304</v>
      </c>
      <c r="G243" s="199"/>
      <c r="H243" s="203">
        <v>255.33</v>
      </c>
      <c r="I243" s="204"/>
      <c r="J243" s="199"/>
      <c r="K243" s="199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146</v>
      </c>
      <c r="AU243" s="209" t="s">
        <v>89</v>
      </c>
      <c r="AV243" s="13" t="s">
        <v>89</v>
      </c>
      <c r="AW243" s="13" t="s">
        <v>35</v>
      </c>
      <c r="AX243" s="13" t="s">
        <v>80</v>
      </c>
      <c r="AY243" s="209" t="s">
        <v>137</v>
      </c>
    </row>
    <row r="244" spans="1:65" s="13" customFormat="1" ht="11.25">
      <c r="B244" s="198"/>
      <c r="C244" s="199"/>
      <c r="D244" s="200" t="s">
        <v>146</v>
      </c>
      <c r="E244" s="201" t="s">
        <v>1</v>
      </c>
      <c r="F244" s="202" t="s">
        <v>305</v>
      </c>
      <c r="G244" s="199"/>
      <c r="H244" s="203">
        <v>144.66999999999999</v>
      </c>
      <c r="I244" s="204"/>
      <c r="J244" s="199"/>
      <c r="K244" s="199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146</v>
      </c>
      <c r="AU244" s="209" t="s">
        <v>89</v>
      </c>
      <c r="AV244" s="13" t="s">
        <v>89</v>
      </c>
      <c r="AW244" s="13" t="s">
        <v>35</v>
      </c>
      <c r="AX244" s="13" t="s">
        <v>80</v>
      </c>
      <c r="AY244" s="209" t="s">
        <v>137</v>
      </c>
    </row>
    <row r="245" spans="1:65" s="14" customFormat="1" ht="11.25">
      <c r="B245" s="210"/>
      <c r="C245" s="211"/>
      <c r="D245" s="200" t="s">
        <v>146</v>
      </c>
      <c r="E245" s="212" t="s">
        <v>1</v>
      </c>
      <c r="F245" s="213" t="s">
        <v>151</v>
      </c>
      <c r="G245" s="211"/>
      <c r="H245" s="214">
        <v>400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146</v>
      </c>
      <c r="AU245" s="220" t="s">
        <v>89</v>
      </c>
      <c r="AV245" s="14" t="s">
        <v>144</v>
      </c>
      <c r="AW245" s="14" t="s">
        <v>35</v>
      </c>
      <c r="AX245" s="14" t="s">
        <v>36</v>
      </c>
      <c r="AY245" s="220" t="s">
        <v>137</v>
      </c>
    </row>
    <row r="246" spans="1:65" s="2" customFormat="1" ht="24.2" customHeight="1">
      <c r="A246" s="35"/>
      <c r="B246" s="36"/>
      <c r="C246" s="184" t="s">
        <v>306</v>
      </c>
      <c r="D246" s="184" t="s">
        <v>140</v>
      </c>
      <c r="E246" s="185" t="s">
        <v>307</v>
      </c>
      <c r="F246" s="186" t="s">
        <v>308</v>
      </c>
      <c r="G246" s="187" t="s">
        <v>143</v>
      </c>
      <c r="H246" s="188">
        <v>495.495</v>
      </c>
      <c r="I246" s="189"/>
      <c r="J246" s="190">
        <f>ROUND(I246*H246,1)</f>
        <v>0</v>
      </c>
      <c r="K246" s="191"/>
      <c r="L246" s="40"/>
      <c r="M246" s="192" t="s">
        <v>1</v>
      </c>
      <c r="N246" s="193" t="s">
        <v>45</v>
      </c>
      <c r="O246" s="72"/>
      <c r="P246" s="194">
        <f>O246*H246</f>
        <v>0</v>
      </c>
      <c r="Q246" s="194">
        <v>4.0000000000000003E-5</v>
      </c>
      <c r="R246" s="194">
        <f>Q246*H246</f>
        <v>1.9819800000000002E-2</v>
      </c>
      <c r="S246" s="194">
        <v>0</v>
      </c>
      <c r="T246" s="195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6" t="s">
        <v>144</v>
      </c>
      <c r="AT246" s="196" t="s">
        <v>140</v>
      </c>
      <c r="AU246" s="196" t="s">
        <v>89</v>
      </c>
      <c r="AY246" s="18" t="s">
        <v>137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8" t="s">
        <v>36</v>
      </c>
      <c r="BK246" s="197">
        <f>ROUND(I246*H246,1)</f>
        <v>0</v>
      </c>
      <c r="BL246" s="18" t="s">
        <v>144</v>
      </c>
      <c r="BM246" s="196" t="s">
        <v>309</v>
      </c>
    </row>
    <row r="247" spans="1:65" s="13" customFormat="1" ht="11.25">
      <c r="B247" s="198"/>
      <c r="C247" s="199"/>
      <c r="D247" s="200" t="s">
        <v>146</v>
      </c>
      <c r="E247" s="201" t="s">
        <v>1</v>
      </c>
      <c r="F247" s="202" t="s">
        <v>310</v>
      </c>
      <c r="G247" s="199"/>
      <c r="H247" s="203">
        <v>495.495</v>
      </c>
      <c r="I247" s="204"/>
      <c r="J247" s="199"/>
      <c r="K247" s="199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146</v>
      </c>
      <c r="AU247" s="209" t="s">
        <v>89</v>
      </c>
      <c r="AV247" s="13" t="s">
        <v>89</v>
      </c>
      <c r="AW247" s="13" t="s">
        <v>35</v>
      </c>
      <c r="AX247" s="13" t="s">
        <v>36</v>
      </c>
      <c r="AY247" s="209" t="s">
        <v>137</v>
      </c>
    </row>
    <row r="248" spans="1:65" s="12" customFormat="1" ht="22.9" customHeight="1">
      <c r="B248" s="168"/>
      <c r="C248" s="169"/>
      <c r="D248" s="170" t="s">
        <v>79</v>
      </c>
      <c r="E248" s="182" t="s">
        <v>311</v>
      </c>
      <c r="F248" s="182" t="s">
        <v>312</v>
      </c>
      <c r="G248" s="169"/>
      <c r="H248" s="169"/>
      <c r="I248" s="172"/>
      <c r="J248" s="183">
        <f>BK248</f>
        <v>0</v>
      </c>
      <c r="K248" s="169"/>
      <c r="L248" s="174"/>
      <c r="M248" s="175"/>
      <c r="N248" s="176"/>
      <c r="O248" s="176"/>
      <c r="P248" s="177">
        <f>SUM(P249:P253)</f>
        <v>0</v>
      </c>
      <c r="Q248" s="176"/>
      <c r="R248" s="177">
        <f>SUM(R249:R253)</f>
        <v>0</v>
      </c>
      <c r="S248" s="176"/>
      <c r="T248" s="178">
        <f>SUM(T249:T253)</f>
        <v>0</v>
      </c>
      <c r="AR248" s="179" t="s">
        <v>36</v>
      </c>
      <c r="AT248" s="180" t="s">
        <v>79</v>
      </c>
      <c r="AU248" s="180" t="s">
        <v>36</v>
      </c>
      <c r="AY248" s="179" t="s">
        <v>137</v>
      </c>
      <c r="BK248" s="181">
        <f>SUM(BK249:BK253)</f>
        <v>0</v>
      </c>
    </row>
    <row r="249" spans="1:65" s="2" customFormat="1" ht="24.2" customHeight="1">
      <c r="A249" s="35"/>
      <c r="B249" s="36"/>
      <c r="C249" s="184" t="s">
        <v>313</v>
      </c>
      <c r="D249" s="184" t="s">
        <v>140</v>
      </c>
      <c r="E249" s="185" t="s">
        <v>314</v>
      </c>
      <c r="F249" s="186" t="s">
        <v>315</v>
      </c>
      <c r="G249" s="187" t="s">
        <v>316</v>
      </c>
      <c r="H249" s="188">
        <v>39.295000000000002</v>
      </c>
      <c r="I249" s="189"/>
      <c r="J249" s="190">
        <f>ROUND(I249*H249,1)</f>
        <v>0</v>
      </c>
      <c r="K249" s="191"/>
      <c r="L249" s="40"/>
      <c r="M249" s="192" t="s">
        <v>1</v>
      </c>
      <c r="N249" s="193" t="s">
        <v>45</v>
      </c>
      <c r="O249" s="72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96" t="s">
        <v>144</v>
      </c>
      <c r="AT249" s="196" t="s">
        <v>140</v>
      </c>
      <c r="AU249" s="196" t="s">
        <v>89</v>
      </c>
      <c r="AY249" s="18" t="s">
        <v>137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8" t="s">
        <v>36</v>
      </c>
      <c r="BK249" s="197">
        <f>ROUND(I249*H249,1)</f>
        <v>0</v>
      </c>
      <c r="BL249" s="18" t="s">
        <v>144</v>
      </c>
      <c r="BM249" s="196" t="s">
        <v>317</v>
      </c>
    </row>
    <row r="250" spans="1:65" s="2" customFormat="1" ht="33" customHeight="1">
      <c r="A250" s="35"/>
      <c r="B250" s="36"/>
      <c r="C250" s="184" t="s">
        <v>318</v>
      </c>
      <c r="D250" s="184" t="s">
        <v>140</v>
      </c>
      <c r="E250" s="185" t="s">
        <v>319</v>
      </c>
      <c r="F250" s="186" t="s">
        <v>320</v>
      </c>
      <c r="G250" s="187" t="s">
        <v>316</v>
      </c>
      <c r="H250" s="188">
        <v>39.295000000000002</v>
      </c>
      <c r="I250" s="189"/>
      <c r="J250" s="190">
        <f>ROUND(I250*H250,1)</f>
        <v>0</v>
      </c>
      <c r="K250" s="191"/>
      <c r="L250" s="40"/>
      <c r="M250" s="192" t="s">
        <v>1</v>
      </c>
      <c r="N250" s="193" t="s">
        <v>45</v>
      </c>
      <c r="O250" s="72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6" t="s">
        <v>144</v>
      </c>
      <c r="AT250" s="196" t="s">
        <v>140</v>
      </c>
      <c r="AU250" s="196" t="s">
        <v>89</v>
      </c>
      <c r="AY250" s="18" t="s">
        <v>137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8" t="s">
        <v>36</v>
      </c>
      <c r="BK250" s="197">
        <f>ROUND(I250*H250,1)</f>
        <v>0</v>
      </c>
      <c r="BL250" s="18" t="s">
        <v>144</v>
      </c>
      <c r="BM250" s="196" t="s">
        <v>321</v>
      </c>
    </row>
    <row r="251" spans="1:65" s="2" customFormat="1" ht="24.2" customHeight="1">
      <c r="A251" s="35"/>
      <c r="B251" s="36"/>
      <c r="C251" s="184" t="s">
        <v>322</v>
      </c>
      <c r="D251" s="184" t="s">
        <v>140</v>
      </c>
      <c r="E251" s="185" t="s">
        <v>323</v>
      </c>
      <c r="F251" s="186" t="s">
        <v>324</v>
      </c>
      <c r="G251" s="187" t="s">
        <v>316</v>
      </c>
      <c r="H251" s="188">
        <v>353.65499999999997</v>
      </c>
      <c r="I251" s="189"/>
      <c r="J251" s="190">
        <f>ROUND(I251*H251,1)</f>
        <v>0</v>
      </c>
      <c r="K251" s="191"/>
      <c r="L251" s="40"/>
      <c r="M251" s="192" t="s">
        <v>1</v>
      </c>
      <c r="N251" s="193" t="s">
        <v>45</v>
      </c>
      <c r="O251" s="72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6" t="s">
        <v>144</v>
      </c>
      <c r="AT251" s="196" t="s">
        <v>140</v>
      </c>
      <c r="AU251" s="196" t="s">
        <v>89</v>
      </c>
      <c r="AY251" s="18" t="s">
        <v>137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8" t="s">
        <v>36</v>
      </c>
      <c r="BK251" s="197">
        <f>ROUND(I251*H251,1)</f>
        <v>0</v>
      </c>
      <c r="BL251" s="18" t="s">
        <v>144</v>
      </c>
      <c r="BM251" s="196" t="s">
        <v>325</v>
      </c>
    </row>
    <row r="252" spans="1:65" s="13" customFormat="1" ht="11.25">
      <c r="B252" s="198"/>
      <c r="C252" s="199"/>
      <c r="D252" s="200" t="s">
        <v>146</v>
      </c>
      <c r="E252" s="199"/>
      <c r="F252" s="202" t="s">
        <v>326</v>
      </c>
      <c r="G252" s="199"/>
      <c r="H252" s="203">
        <v>353.65499999999997</v>
      </c>
      <c r="I252" s="204"/>
      <c r="J252" s="199"/>
      <c r="K252" s="199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146</v>
      </c>
      <c r="AU252" s="209" t="s">
        <v>89</v>
      </c>
      <c r="AV252" s="13" t="s">
        <v>89</v>
      </c>
      <c r="AW252" s="13" t="s">
        <v>4</v>
      </c>
      <c r="AX252" s="13" t="s">
        <v>36</v>
      </c>
      <c r="AY252" s="209" t="s">
        <v>137</v>
      </c>
    </row>
    <row r="253" spans="1:65" s="2" customFormat="1" ht="33" customHeight="1">
      <c r="A253" s="35"/>
      <c r="B253" s="36"/>
      <c r="C253" s="184" t="s">
        <v>327</v>
      </c>
      <c r="D253" s="184" t="s">
        <v>140</v>
      </c>
      <c r="E253" s="185" t="s">
        <v>328</v>
      </c>
      <c r="F253" s="186" t="s">
        <v>329</v>
      </c>
      <c r="G253" s="187" t="s">
        <v>316</v>
      </c>
      <c r="H253" s="188">
        <v>3.766</v>
      </c>
      <c r="I253" s="189"/>
      <c r="J253" s="190">
        <f>ROUND(I253*H253,1)</f>
        <v>0</v>
      </c>
      <c r="K253" s="191"/>
      <c r="L253" s="40"/>
      <c r="M253" s="192" t="s">
        <v>1</v>
      </c>
      <c r="N253" s="193" t="s">
        <v>45</v>
      </c>
      <c r="O253" s="72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6" t="s">
        <v>144</v>
      </c>
      <c r="AT253" s="196" t="s">
        <v>140</v>
      </c>
      <c r="AU253" s="196" t="s">
        <v>89</v>
      </c>
      <c r="AY253" s="18" t="s">
        <v>137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8" t="s">
        <v>36</v>
      </c>
      <c r="BK253" s="197">
        <f>ROUND(I253*H253,1)</f>
        <v>0</v>
      </c>
      <c r="BL253" s="18" t="s">
        <v>144</v>
      </c>
      <c r="BM253" s="196" t="s">
        <v>330</v>
      </c>
    </row>
    <row r="254" spans="1:65" s="12" customFormat="1" ht="22.9" customHeight="1">
      <c r="B254" s="168"/>
      <c r="C254" s="169"/>
      <c r="D254" s="170" t="s">
        <v>79</v>
      </c>
      <c r="E254" s="182" t="s">
        <v>331</v>
      </c>
      <c r="F254" s="182" t="s">
        <v>332</v>
      </c>
      <c r="G254" s="169"/>
      <c r="H254" s="169"/>
      <c r="I254" s="172"/>
      <c r="J254" s="183">
        <f>BK254</f>
        <v>0</v>
      </c>
      <c r="K254" s="169"/>
      <c r="L254" s="174"/>
      <c r="M254" s="175"/>
      <c r="N254" s="176"/>
      <c r="O254" s="176"/>
      <c r="P254" s="177">
        <f>P255</f>
        <v>0</v>
      </c>
      <c r="Q254" s="176"/>
      <c r="R254" s="177">
        <f>R255</f>
        <v>0</v>
      </c>
      <c r="S254" s="176"/>
      <c r="T254" s="178">
        <f>T255</f>
        <v>0</v>
      </c>
      <c r="AR254" s="179" t="s">
        <v>36</v>
      </c>
      <c r="AT254" s="180" t="s">
        <v>79</v>
      </c>
      <c r="AU254" s="180" t="s">
        <v>36</v>
      </c>
      <c r="AY254" s="179" t="s">
        <v>137</v>
      </c>
      <c r="BK254" s="181">
        <f>BK255</f>
        <v>0</v>
      </c>
    </row>
    <row r="255" spans="1:65" s="2" customFormat="1" ht="21.75" customHeight="1">
      <c r="A255" s="35"/>
      <c r="B255" s="36"/>
      <c r="C255" s="184" t="s">
        <v>333</v>
      </c>
      <c r="D255" s="184" t="s">
        <v>140</v>
      </c>
      <c r="E255" s="185" t="s">
        <v>334</v>
      </c>
      <c r="F255" s="186" t="s">
        <v>335</v>
      </c>
      <c r="G255" s="187" t="s">
        <v>316</v>
      </c>
      <c r="H255" s="188">
        <v>25.713999999999999</v>
      </c>
      <c r="I255" s="189"/>
      <c r="J255" s="190">
        <f>ROUND(I255*H255,1)</f>
        <v>0</v>
      </c>
      <c r="K255" s="191"/>
      <c r="L255" s="40"/>
      <c r="M255" s="192" t="s">
        <v>1</v>
      </c>
      <c r="N255" s="193" t="s">
        <v>45</v>
      </c>
      <c r="O255" s="72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6" t="s">
        <v>144</v>
      </c>
      <c r="AT255" s="196" t="s">
        <v>140</v>
      </c>
      <c r="AU255" s="196" t="s">
        <v>89</v>
      </c>
      <c r="AY255" s="18" t="s">
        <v>137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8" t="s">
        <v>36</v>
      </c>
      <c r="BK255" s="197">
        <f>ROUND(I255*H255,1)</f>
        <v>0</v>
      </c>
      <c r="BL255" s="18" t="s">
        <v>144</v>
      </c>
      <c r="BM255" s="196" t="s">
        <v>336</v>
      </c>
    </row>
    <row r="256" spans="1:65" s="12" customFormat="1" ht="25.9" customHeight="1">
      <c r="B256" s="168"/>
      <c r="C256" s="169"/>
      <c r="D256" s="170" t="s">
        <v>79</v>
      </c>
      <c r="E256" s="171" t="s">
        <v>337</v>
      </c>
      <c r="F256" s="171" t="s">
        <v>338</v>
      </c>
      <c r="G256" s="169"/>
      <c r="H256" s="169"/>
      <c r="I256" s="172"/>
      <c r="J256" s="173">
        <f>BK256</f>
        <v>0</v>
      </c>
      <c r="K256" s="169"/>
      <c r="L256" s="174"/>
      <c r="M256" s="175"/>
      <c r="N256" s="176"/>
      <c r="O256" s="176"/>
      <c r="P256" s="177">
        <f>P257+P263+P267+P272+P289+P319+P324+P337+P356+P387+P399+P422+P437+P461</f>
        <v>0</v>
      </c>
      <c r="Q256" s="176"/>
      <c r="R256" s="177">
        <f>R257+R263+R267+R272+R289+R319+R324+R337+R356+R387+R399+R422+R437+R461</f>
        <v>15.536308500000001</v>
      </c>
      <c r="S256" s="176"/>
      <c r="T256" s="178">
        <f>T257+T263+T267+T272+T289+T319+T324+T337+T356+T387+T399+T422+T437+T461</f>
        <v>8.9809589999999986</v>
      </c>
      <c r="AR256" s="179" t="s">
        <v>89</v>
      </c>
      <c r="AT256" s="180" t="s">
        <v>79</v>
      </c>
      <c r="AU256" s="180" t="s">
        <v>80</v>
      </c>
      <c r="AY256" s="179" t="s">
        <v>137</v>
      </c>
      <c r="BK256" s="181">
        <f>BK257+BK263+BK267+BK272+BK289+BK319+BK324+BK337+BK356+BK387+BK399+BK422+BK437+BK461</f>
        <v>0</v>
      </c>
    </row>
    <row r="257" spans="1:65" s="12" customFormat="1" ht="22.9" customHeight="1">
      <c r="B257" s="168"/>
      <c r="C257" s="169"/>
      <c r="D257" s="170" t="s">
        <v>79</v>
      </c>
      <c r="E257" s="182" t="s">
        <v>339</v>
      </c>
      <c r="F257" s="182" t="s">
        <v>340</v>
      </c>
      <c r="G257" s="169"/>
      <c r="H257" s="169"/>
      <c r="I257" s="172"/>
      <c r="J257" s="183">
        <f>BK257</f>
        <v>0</v>
      </c>
      <c r="K257" s="169"/>
      <c r="L257" s="174"/>
      <c r="M257" s="175"/>
      <c r="N257" s="176"/>
      <c r="O257" s="176"/>
      <c r="P257" s="177">
        <f>SUM(P258:P262)</f>
        <v>0</v>
      </c>
      <c r="Q257" s="176"/>
      <c r="R257" s="177">
        <f>SUM(R258:R262)</f>
        <v>8.7749999999999995E-2</v>
      </c>
      <c r="S257" s="176"/>
      <c r="T257" s="178">
        <f>SUM(T258:T262)</f>
        <v>0</v>
      </c>
      <c r="AR257" s="179" t="s">
        <v>89</v>
      </c>
      <c r="AT257" s="180" t="s">
        <v>79</v>
      </c>
      <c r="AU257" s="180" t="s">
        <v>36</v>
      </c>
      <c r="AY257" s="179" t="s">
        <v>137</v>
      </c>
      <c r="BK257" s="181">
        <f>SUM(BK258:BK262)</f>
        <v>0</v>
      </c>
    </row>
    <row r="258" spans="1:65" s="2" customFormat="1" ht="33" customHeight="1">
      <c r="A258" s="35"/>
      <c r="B258" s="36"/>
      <c r="C258" s="184" t="s">
        <v>341</v>
      </c>
      <c r="D258" s="184" t="s">
        <v>140</v>
      </c>
      <c r="E258" s="185" t="s">
        <v>342</v>
      </c>
      <c r="F258" s="186" t="s">
        <v>343</v>
      </c>
      <c r="G258" s="187" t="s">
        <v>143</v>
      </c>
      <c r="H258" s="188">
        <v>2.7</v>
      </c>
      <c r="I258" s="189"/>
      <c r="J258" s="190">
        <f>ROUND(I258*H258,1)</f>
        <v>0</v>
      </c>
      <c r="K258" s="191"/>
      <c r="L258" s="40"/>
      <c r="M258" s="192" t="s">
        <v>1</v>
      </c>
      <c r="N258" s="193" t="s">
        <v>45</v>
      </c>
      <c r="O258" s="72"/>
      <c r="P258" s="194">
        <f>O258*H258</f>
        <v>0</v>
      </c>
      <c r="Q258" s="194">
        <v>4.4999999999999997E-3</v>
      </c>
      <c r="R258" s="194">
        <f>Q258*H258</f>
        <v>1.2149999999999999E-2</v>
      </c>
      <c r="S258" s="194">
        <v>0</v>
      </c>
      <c r="T258" s="195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6" t="s">
        <v>238</v>
      </c>
      <c r="AT258" s="196" t="s">
        <v>140</v>
      </c>
      <c r="AU258" s="196" t="s">
        <v>89</v>
      </c>
      <c r="AY258" s="18" t="s">
        <v>137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8" t="s">
        <v>36</v>
      </c>
      <c r="BK258" s="197">
        <f>ROUND(I258*H258,1)</f>
        <v>0</v>
      </c>
      <c r="BL258" s="18" t="s">
        <v>238</v>
      </c>
      <c r="BM258" s="196" t="s">
        <v>344</v>
      </c>
    </row>
    <row r="259" spans="1:65" s="13" customFormat="1" ht="11.25">
      <c r="B259" s="198"/>
      <c r="C259" s="199"/>
      <c r="D259" s="200" t="s">
        <v>146</v>
      </c>
      <c r="E259" s="201" t="s">
        <v>1</v>
      </c>
      <c r="F259" s="202" t="s">
        <v>345</v>
      </c>
      <c r="G259" s="199"/>
      <c r="H259" s="203">
        <v>2.7</v>
      </c>
      <c r="I259" s="204"/>
      <c r="J259" s="199"/>
      <c r="K259" s="199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146</v>
      </c>
      <c r="AU259" s="209" t="s">
        <v>89</v>
      </c>
      <c r="AV259" s="13" t="s">
        <v>89</v>
      </c>
      <c r="AW259" s="13" t="s">
        <v>35</v>
      </c>
      <c r="AX259" s="13" t="s">
        <v>36</v>
      </c>
      <c r="AY259" s="209" t="s">
        <v>137</v>
      </c>
    </row>
    <row r="260" spans="1:65" s="2" customFormat="1" ht="24.2" customHeight="1">
      <c r="A260" s="35"/>
      <c r="B260" s="36"/>
      <c r="C260" s="184" t="s">
        <v>346</v>
      </c>
      <c r="D260" s="184" t="s">
        <v>140</v>
      </c>
      <c r="E260" s="185" t="s">
        <v>347</v>
      </c>
      <c r="F260" s="186" t="s">
        <v>348</v>
      </c>
      <c r="G260" s="187" t="s">
        <v>143</v>
      </c>
      <c r="H260" s="188">
        <v>16.8</v>
      </c>
      <c r="I260" s="189"/>
      <c r="J260" s="190">
        <f>ROUND(I260*H260,1)</f>
        <v>0</v>
      </c>
      <c r="K260" s="191"/>
      <c r="L260" s="40"/>
      <c r="M260" s="192" t="s">
        <v>1</v>
      </c>
      <c r="N260" s="193" t="s">
        <v>45</v>
      </c>
      <c r="O260" s="72"/>
      <c r="P260" s="194">
        <f>O260*H260</f>
        <v>0</v>
      </c>
      <c r="Q260" s="194">
        <v>4.4999999999999997E-3</v>
      </c>
      <c r="R260" s="194">
        <f>Q260*H260</f>
        <v>7.5600000000000001E-2</v>
      </c>
      <c r="S260" s="194">
        <v>0</v>
      </c>
      <c r="T260" s="195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6" t="s">
        <v>238</v>
      </c>
      <c r="AT260" s="196" t="s">
        <v>140</v>
      </c>
      <c r="AU260" s="196" t="s">
        <v>89</v>
      </c>
      <c r="AY260" s="18" t="s">
        <v>137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8" t="s">
        <v>36</v>
      </c>
      <c r="BK260" s="197">
        <f>ROUND(I260*H260,1)</f>
        <v>0</v>
      </c>
      <c r="BL260" s="18" t="s">
        <v>238</v>
      </c>
      <c r="BM260" s="196" t="s">
        <v>349</v>
      </c>
    </row>
    <row r="261" spans="1:65" s="13" customFormat="1" ht="11.25">
      <c r="B261" s="198"/>
      <c r="C261" s="199"/>
      <c r="D261" s="200" t="s">
        <v>146</v>
      </c>
      <c r="E261" s="201" t="s">
        <v>1</v>
      </c>
      <c r="F261" s="202" t="s">
        <v>350</v>
      </c>
      <c r="G261" s="199"/>
      <c r="H261" s="203">
        <v>16.8</v>
      </c>
      <c r="I261" s="204"/>
      <c r="J261" s="199"/>
      <c r="K261" s="199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146</v>
      </c>
      <c r="AU261" s="209" t="s">
        <v>89</v>
      </c>
      <c r="AV261" s="13" t="s">
        <v>89</v>
      </c>
      <c r="AW261" s="13" t="s">
        <v>35</v>
      </c>
      <c r="AX261" s="13" t="s">
        <v>36</v>
      </c>
      <c r="AY261" s="209" t="s">
        <v>137</v>
      </c>
    </row>
    <row r="262" spans="1:65" s="2" customFormat="1" ht="24.2" customHeight="1">
      <c r="A262" s="35"/>
      <c r="B262" s="36"/>
      <c r="C262" s="184" t="s">
        <v>351</v>
      </c>
      <c r="D262" s="184" t="s">
        <v>140</v>
      </c>
      <c r="E262" s="185" t="s">
        <v>352</v>
      </c>
      <c r="F262" s="186" t="s">
        <v>353</v>
      </c>
      <c r="G262" s="187" t="s">
        <v>354</v>
      </c>
      <c r="H262" s="257"/>
      <c r="I262" s="189"/>
      <c r="J262" s="190">
        <f>ROUND(I262*H262,1)</f>
        <v>0</v>
      </c>
      <c r="K262" s="191"/>
      <c r="L262" s="40"/>
      <c r="M262" s="192" t="s">
        <v>1</v>
      </c>
      <c r="N262" s="193" t="s">
        <v>45</v>
      </c>
      <c r="O262" s="72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6" t="s">
        <v>238</v>
      </c>
      <c r="AT262" s="196" t="s">
        <v>140</v>
      </c>
      <c r="AU262" s="196" t="s">
        <v>89</v>
      </c>
      <c r="AY262" s="18" t="s">
        <v>137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8" t="s">
        <v>36</v>
      </c>
      <c r="BK262" s="197">
        <f>ROUND(I262*H262,1)</f>
        <v>0</v>
      </c>
      <c r="BL262" s="18" t="s">
        <v>238</v>
      </c>
      <c r="BM262" s="196" t="s">
        <v>355</v>
      </c>
    </row>
    <row r="263" spans="1:65" s="12" customFormat="1" ht="22.9" customHeight="1">
      <c r="B263" s="168"/>
      <c r="C263" s="169"/>
      <c r="D263" s="170" t="s">
        <v>79</v>
      </c>
      <c r="E263" s="182" t="s">
        <v>356</v>
      </c>
      <c r="F263" s="182" t="s">
        <v>357</v>
      </c>
      <c r="G263" s="169"/>
      <c r="H263" s="169"/>
      <c r="I263" s="172"/>
      <c r="J263" s="183">
        <f>BK263</f>
        <v>0</v>
      </c>
      <c r="K263" s="169"/>
      <c r="L263" s="174"/>
      <c r="M263" s="175"/>
      <c r="N263" s="176"/>
      <c r="O263" s="176"/>
      <c r="P263" s="177">
        <f>SUM(P264:P266)</f>
        <v>0</v>
      </c>
      <c r="Q263" s="176"/>
      <c r="R263" s="177">
        <f>SUM(R264:R266)</f>
        <v>6.0099999999999997E-3</v>
      </c>
      <c r="S263" s="176"/>
      <c r="T263" s="178">
        <f>SUM(T264:T266)</f>
        <v>0</v>
      </c>
      <c r="AR263" s="179" t="s">
        <v>89</v>
      </c>
      <c r="AT263" s="180" t="s">
        <v>79</v>
      </c>
      <c r="AU263" s="180" t="s">
        <v>36</v>
      </c>
      <c r="AY263" s="179" t="s">
        <v>137</v>
      </c>
      <c r="BK263" s="181">
        <f>SUM(BK264:BK266)</f>
        <v>0</v>
      </c>
    </row>
    <row r="264" spans="1:65" s="2" customFormat="1" ht="16.5" customHeight="1">
      <c r="A264" s="35"/>
      <c r="B264" s="36"/>
      <c r="C264" s="184" t="s">
        <v>358</v>
      </c>
      <c r="D264" s="184" t="s">
        <v>140</v>
      </c>
      <c r="E264" s="185" t="s">
        <v>359</v>
      </c>
      <c r="F264" s="186" t="s">
        <v>360</v>
      </c>
      <c r="G264" s="187" t="s">
        <v>154</v>
      </c>
      <c r="H264" s="188">
        <v>7</v>
      </c>
      <c r="I264" s="189"/>
      <c r="J264" s="190">
        <f>ROUND(I264*H264,1)</f>
        <v>0</v>
      </c>
      <c r="K264" s="191"/>
      <c r="L264" s="40"/>
      <c r="M264" s="192" t="s">
        <v>1</v>
      </c>
      <c r="N264" s="193" t="s">
        <v>45</v>
      </c>
      <c r="O264" s="72"/>
      <c r="P264" s="194">
        <f>O264*H264</f>
        <v>0</v>
      </c>
      <c r="Q264" s="194">
        <v>7.2999999999999996E-4</v>
      </c>
      <c r="R264" s="194">
        <f>Q264*H264</f>
        <v>5.11E-3</v>
      </c>
      <c r="S264" s="194">
        <v>0</v>
      </c>
      <c r="T264" s="195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6" t="s">
        <v>238</v>
      </c>
      <c r="AT264" s="196" t="s">
        <v>140</v>
      </c>
      <c r="AU264" s="196" t="s">
        <v>89</v>
      </c>
      <c r="AY264" s="18" t="s">
        <v>137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8" t="s">
        <v>36</v>
      </c>
      <c r="BK264" s="197">
        <f>ROUND(I264*H264,1)</f>
        <v>0</v>
      </c>
      <c r="BL264" s="18" t="s">
        <v>238</v>
      </c>
      <c r="BM264" s="196" t="s">
        <v>361</v>
      </c>
    </row>
    <row r="265" spans="1:65" s="2" customFormat="1" ht="16.5" customHeight="1">
      <c r="A265" s="35"/>
      <c r="B265" s="36"/>
      <c r="C265" s="184" t="s">
        <v>362</v>
      </c>
      <c r="D265" s="184" t="s">
        <v>140</v>
      </c>
      <c r="E265" s="185" t="s">
        <v>363</v>
      </c>
      <c r="F265" s="186" t="s">
        <v>364</v>
      </c>
      <c r="G265" s="187" t="s">
        <v>159</v>
      </c>
      <c r="H265" s="188">
        <v>1</v>
      </c>
      <c r="I265" s="189"/>
      <c r="J265" s="190">
        <f>ROUND(I265*H265,1)</f>
        <v>0</v>
      </c>
      <c r="K265" s="191"/>
      <c r="L265" s="40"/>
      <c r="M265" s="192" t="s">
        <v>1</v>
      </c>
      <c r="N265" s="193" t="s">
        <v>45</v>
      </c>
      <c r="O265" s="72"/>
      <c r="P265" s="194">
        <f>O265*H265</f>
        <v>0</v>
      </c>
      <c r="Q265" s="194">
        <v>8.9999999999999998E-4</v>
      </c>
      <c r="R265" s="194">
        <f>Q265*H265</f>
        <v>8.9999999999999998E-4</v>
      </c>
      <c r="S265" s="194">
        <v>0</v>
      </c>
      <c r="T265" s="195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6" t="s">
        <v>238</v>
      </c>
      <c r="AT265" s="196" t="s">
        <v>140</v>
      </c>
      <c r="AU265" s="196" t="s">
        <v>89</v>
      </c>
      <c r="AY265" s="18" t="s">
        <v>137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8" t="s">
        <v>36</v>
      </c>
      <c r="BK265" s="197">
        <f>ROUND(I265*H265,1)</f>
        <v>0</v>
      </c>
      <c r="BL265" s="18" t="s">
        <v>238</v>
      </c>
      <c r="BM265" s="196" t="s">
        <v>365</v>
      </c>
    </row>
    <row r="266" spans="1:65" s="2" customFormat="1" ht="24.2" customHeight="1">
      <c r="A266" s="35"/>
      <c r="B266" s="36"/>
      <c r="C266" s="184" t="s">
        <v>366</v>
      </c>
      <c r="D266" s="184" t="s">
        <v>140</v>
      </c>
      <c r="E266" s="185" t="s">
        <v>367</v>
      </c>
      <c r="F266" s="186" t="s">
        <v>368</v>
      </c>
      <c r="G266" s="187" t="s">
        <v>354</v>
      </c>
      <c r="H266" s="257"/>
      <c r="I266" s="189"/>
      <c r="J266" s="190">
        <f>ROUND(I266*H266,1)</f>
        <v>0</v>
      </c>
      <c r="K266" s="191"/>
      <c r="L266" s="40"/>
      <c r="M266" s="192" t="s">
        <v>1</v>
      </c>
      <c r="N266" s="193" t="s">
        <v>45</v>
      </c>
      <c r="O266" s="72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6" t="s">
        <v>238</v>
      </c>
      <c r="AT266" s="196" t="s">
        <v>140</v>
      </c>
      <c r="AU266" s="196" t="s">
        <v>89</v>
      </c>
      <c r="AY266" s="18" t="s">
        <v>137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8" t="s">
        <v>36</v>
      </c>
      <c r="BK266" s="197">
        <f>ROUND(I266*H266,1)</f>
        <v>0</v>
      </c>
      <c r="BL266" s="18" t="s">
        <v>238</v>
      </c>
      <c r="BM266" s="196" t="s">
        <v>369</v>
      </c>
    </row>
    <row r="267" spans="1:65" s="12" customFormat="1" ht="22.9" customHeight="1">
      <c r="B267" s="168"/>
      <c r="C267" s="169"/>
      <c r="D267" s="170" t="s">
        <v>79</v>
      </c>
      <c r="E267" s="182" t="s">
        <v>370</v>
      </c>
      <c r="F267" s="182" t="s">
        <v>371</v>
      </c>
      <c r="G267" s="169"/>
      <c r="H267" s="169"/>
      <c r="I267" s="172"/>
      <c r="J267" s="183">
        <f>BK267</f>
        <v>0</v>
      </c>
      <c r="K267" s="169"/>
      <c r="L267" s="174"/>
      <c r="M267" s="175"/>
      <c r="N267" s="176"/>
      <c r="O267" s="176"/>
      <c r="P267" s="177">
        <f>SUM(P268:P271)</f>
        <v>0</v>
      </c>
      <c r="Q267" s="176"/>
      <c r="R267" s="177">
        <f>SUM(R268:R271)</f>
        <v>9.5200000000000007E-3</v>
      </c>
      <c r="S267" s="176"/>
      <c r="T267" s="178">
        <f>SUM(T268:T271)</f>
        <v>0</v>
      </c>
      <c r="AR267" s="179" t="s">
        <v>89</v>
      </c>
      <c r="AT267" s="180" t="s">
        <v>79</v>
      </c>
      <c r="AU267" s="180" t="s">
        <v>36</v>
      </c>
      <c r="AY267" s="179" t="s">
        <v>137</v>
      </c>
      <c r="BK267" s="181">
        <f>SUM(BK268:BK271)</f>
        <v>0</v>
      </c>
    </row>
    <row r="268" spans="1:65" s="2" customFormat="1" ht="24.2" customHeight="1">
      <c r="A268" s="35"/>
      <c r="B268" s="36"/>
      <c r="C268" s="184" t="s">
        <v>372</v>
      </c>
      <c r="D268" s="184" t="s">
        <v>140</v>
      </c>
      <c r="E268" s="185" t="s">
        <v>373</v>
      </c>
      <c r="F268" s="186" t="s">
        <v>374</v>
      </c>
      <c r="G268" s="187" t="s">
        <v>154</v>
      </c>
      <c r="H268" s="188">
        <v>14</v>
      </c>
      <c r="I268" s="189"/>
      <c r="J268" s="190">
        <f>ROUND(I268*H268,1)</f>
        <v>0</v>
      </c>
      <c r="K268" s="191"/>
      <c r="L268" s="40"/>
      <c r="M268" s="192" t="s">
        <v>1</v>
      </c>
      <c r="N268" s="193" t="s">
        <v>45</v>
      </c>
      <c r="O268" s="72"/>
      <c r="P268" s="194">
        <f>O268*H268</f>
        <v>0</v>
      </c>
      <c r="Q268" s="194">
        <v>5.2999999999999998E-4</v>
      </c>
      <c r="R268" s="194">
        <f>Q268*H268</f>
        <v>7.4199999999999995E-3</v>
      </c>
      <c r="S268" s="194">
        <v>0</v>
      </c>
      <c r="T268" s="195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6" t="s">
        <v>238</v>
      </c>
      <c r="AT268" s="196" t="s">
        <v>140</v>
      </c>
      <c r="AU268" s="196" t="s">
        <v>89</v>
      </c>
      <c r="AY268" s="18" t="s">
        <v>137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8" t="s">
        <v>36</v>
      </c>
      <c r="BK268" s="197">
        <f>ROUND(I268*H268,1)</f>
        <v>0</v>
      </c>
      <c r="BL268" s="18" t="s">
        <v>238</v>
      </c>
      <c r="BM268" s="196" t="s">
        <v>375</v>
      </c>
    </row>
    <row r="269" spans="1:65" s="2" customFormat="1" ht="24.2" customHeight="1">
      <c r="A269" s="35"/>
      <c r="B269" s="36"/>
      <c r="C269" s="184" t="s">
        <v>376</v>
      </c>
      <c r="D269" s="184" t="s">
        <v>140</v>
      </c>
      <c r="E269" s="185" t="s">
        <v>377</v>
      </c>
      <c r="F269" s="186" t="s">
        <v>378</v>
      </c>
      <c r="G269" s="187" t="s">
        <v>154</v>
      </c>
      <c r="H269" s="188">
        <v>14</v>
      </c>
      <c r="I269" s="189"/>
      <c r="J269" s="190">
        <f>ROUND(I269*H269,1)</f>
        <v>0</v>
      </c>
      <c r="K269" s="191"/>
      <c r="L269" s="40"/>
      <c r="M269" s="192" t="s">
        <v>1</v>
      </c>
      <c r="N269" s="193" t="s">
        <v>45</v>
      </c>
      <c r="O269" s="72"/>
      <c r="P269" s="194">
        <f>O269*H269</f>
        <v>0</v>
      </c>
      <c r="Q269" s="194">
        <v>1.2999999999999999E-4</v>
      </c>
      <c r="R269" s="194">
        <f>Q269*H269</f>
        <v>1.8199999999999998E-3</v>
      </c>
      <c r="S269" s="194">
        <v>0</v>
      </c>
      <c r="T269" s="195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6" t="s">
        <v>238</v>
      </c>
      <c r="AT269" s="196" t="s">
        <v>140</v>
      </c>
      <c r="AU269" s="196" t="s">
        <v>89</v>
      </c>
      <c r="AY269" s="18" t="s">
        <v>137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8" t="s">
        <v>36</v>
      </c>
      <c r="BK269" s="197">
        <f>ROUND(I269*H269,1)</f>
        <v>0</v>
      </c>
      <c r="BL269" s="18" t="s">
        <v>238</v>
      </c>
      <c r="BM269" s="196" t="s">
        <v>379</v>
      </c>
    </row>
    <row r="270" spans="1:65" s="2" customFormat="1" ht="24.2" customHeight="1">
      <c r="A270" s="35"/>
      <c r="B270" s="36"/>
      <c r="C270" s="184" t="s">
        <v>380</v>
      </c>
      <c r="D270" s="184" t="s">
        <v>140</v>
      </c>
      <c r="E270" s="185" t="s">
        <v>381</v>
      </c>
      <c r="F270" s="186" t="s">
        <v>382</v>
      </c>
      <c r="G270" s="187" t="s">
        <v>154</v>
      </c>
      <c r="H270" s="188">
        <v>14</v>
      </c>
      <c r="I270" s="189"/>
      <c r="J270" s="190">
        <f>ROUND(I270*H270,1)</f>
        <v>0</v>
      </c>
      <c r="K270" s="191"/>
      <c r="L270" s="40"/>
      <c r="M270" s="192" t="s">
        <v>1</v>
      </c>
      <c r="N270" s="193" t="s">
        <v>45</v>
      </c>
      <c r="O270" s="72"/>
      <c r="P270" s="194">
        <f>O270*H270</f>
        <v>0</v>
      </c>
      <c r="Q270" s="194">
        <v>2.0000000000000002E-5</v>
      </c>
      <c r="R270" s="194">
        <f>Q270*H270</f>
        <v>2.8000000000000003E-4</v>
      </c>
      <c r="S270" s="194">
        <v>0</v>
      </c>
      <c r="T270" s="195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6" t="s">
        <v>238</v>
      </c>
      <c r="AT270" s="196" t="s">
        <v>140</v>
      </c>
      <c r="AU270" s="196" t="s">
        <v>89</v>
      </c>
      <c r="AY270" s="18" t="s">
        <v>137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8" t="s">
        <v>36</v>
      </c>
      <c r="BK270" s="197">
        <f>ROUND(I270*H270,1)</f>
        <v>0</v>
      </c>
      <c r="BL270" s="18" t="s">
        <v>238</v>
      </c>
      <c r="BM270" s="196" t="s">
        <v>383</v>
      </c>
    </row>
    <row r="271" spans="1:65" s="2" customFormat="1" ht="24.2" customHeight="1">
      <c r="A271" s="35"/>
      <c r="B271" s="36"/>
      <c r="C271" s="184" t="s">
        <v>384</v>
      </c>
      <c r="D271" s="184" t="s">
        <v>140</v>
      </c>
      <c r="E271" s="185" t="s">
        <v>385</v>
      </c>
      <c r="F271" s="186" t="s">
        <v>386</v>
      </c>
      <c r="G271" s="187" t="s">
        <v>354</v>
      </c>
      <c r="H271" s="257"/>
      <c r="I271" s="189"/>
      <c r="J271" s="190">
        <f>ROUND(I271*H271,1)</f>
        <v>0</v>
      </c>
      <c r="K271" s="191"/>
      <c r="L271" s="40"/>
      <c r="M271" s="192" t="s">
        <v>1</v>
      </c>
      <c r="N271" s="193" t="s">
        <v>45</v>
      </c>
      <c r="O271" s="72"/>
      <c r="P271" s="194">
        <f>O271*H271</f>
        <v>0</v>
      </c>
      <c r="Q271" s="194">
        <v>0</v>
      </c>
      <c r="R271" s="194">
        <f>Q271*H271</f>
        <v>0</v>
      </c>
      <c r="S271" s="194">
        <v>0</v>
      </c>
      <c r="T271" s="195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96" t="s">
        <v>238</v>
      </c>
      <c r="AT271" s="196" t="s">
        <v>140</v>
      </c>
      <c r="AU271" s="196" t="s">
        <v>89</v>
      </c>
      <c r="AY271" s="18" t="s">
        <v>137</v>
      </c>
      <c r="BE271" s="197">
        <f>IF(N271="základní",J271,0)</f>
        <v>0</v>
      </c>
      <c r="BF271" s="197">
        <f>IF(N271="snížená",J271,0)</f>
        <v>0</v>
      </c>
      <c r="BG271" s="197">
        <f>IF(N271="zákl. přenesená",J271,0)</f>
        <v>0</v>
      </c>
      <c r="BH271" s="197">
        <f>IF(N271="sníž. přenesená",J271,0)</f>
        <v>0</v>
      </c>
      <c r="BI271" s="197">
        <f>IF(N271="nulová",J271,0)</f>
        <v>0</v>
      </c>
      <c r="BJ271" s="18" t="s">
        <v>36</v>
      </c>
      <c r="BK271" s="197">
        <f>ROUND(I271*H271,1)</f>
        <v>0</v>
      </c>
      <c r="BL271" s="18" t="s">
        <v>238</v>
      </c>
      <c r="BM271" s="196" t="s">
        <v>387</v>
      </c>
    </row>
    <row r="272" spans="1:65" s="12" customFormat="1" ht="22.9" customHeight="1">
      <c r="B272" s="168"/>
      <c r="C272" s="169"/>
      <c r="D272" s="170" t="s">
        <v>79</v>
      </c>
      <c r="E272" s="182" t="s">
        <v>388</v>
      </c>
      <c r="F272" s="182" t="s">
        <v>389</v>
      </c>
      <c r="G272" s="169"/>
      <c r="H272" s="169"/>
      <c r="I272" s="172"/>
      <c r="J272" s="183">
        <f>BK272</f>
        <v>0</v>
      </c>
      <c r="K272" s="169"/>
      <c r="L272" s="174"/>
      <c r="M272" s="175"/>
      <c r="N272" s="176"/>
      <c r="O272" s="176"/>
      <c r="P272" s="177">
        <f>SUM(P273:P288)</f>
        <v>0</v>
      </c>
      <c r="Q272" s="176"/>
      <c r="R272" s="177">
        <f>SUM(R273:R288)</f>
        <v>0.41370999999999997</v>
      </c>
      <c r="S272" s="176"/>
      <c r="T272" s="178">
        <f>SUM(T273:T288)</f>
        <v>0.35293000000000002</v>
      </c>
      <c r="AR272" s="179" t="s">
        <v>89</v>
      </c>
      <c r="AT272" s="180" t="s">
        <v>79</v>
      </c>
      <c r="AU272" s="180" t="s">
        <v>36</v>
      </c>
      <c r="AY272" s="179" t="s">
        <v>137</v>
      </c>
      <c r="BK272" s="181">
        <f>SUM(BK273:BK288)</f>
        <v>0</v>
      </c>
    </row>
    <row r="273" spans="1:65" s="2" customFormat="1" ht="16.5" customHeight="1">
      <c r="A273" s="35"/>
      <c r="B273" s="36"/>
      <c r="C273" s="184" t="s">
        <v>390</v>
      </c>
      <c r="D273" s="184" t="s">
        <v>140</v>
      </c>
      <c r="E273" s="185" t="s">
        <v>391</v>
      </c>
      <c r="F273" s="186" t="s">
        <v>392</v>
      </c>
      <c r="G273" s="187" t="s">
        <v>393</v>
      </c>
      <c r="H273" s="188">
        <v>6</v>
      </c>
      <c r="I273" s="189"/>
      <c r="J273" s="190">
        <f t="shared" ref="J273:J288" si="0">ROUND(I273*H273,1)</f>
        <v>0</v>
      </c>
      <c r="K273" s="191"/>
      <c r="L273" s="40"/>
      <c r="M273" s="192" t="s">
        <v>1</v>
      </c>
      <c r="N273" s="193" t="s">
        <v>45</v>
      </c>
      <c r="O273" s="72"/>
      <c r="P273" s="194">
        <f t="shared" ref="P273:P288" si="1">O273*H273</f>
        <v>0</v>
      </c>
      <c r="Q273" s="194">
        <v>0</v>
      </c>
      <c r="R273" s="194">
        <f t="shared" ref="R273:R288" si="2">Q273*H273</f>
        <v>0</v>
      </c>
      <c r="S273" s="194">
        <v>1.933E-2</v>
      </c>
      <c r="T273" s="195">
        <f t="shared" ref="T273:T288" si="3">S273*H273</f>
        <v>0.11598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96" t="s">
        <v>238</v>
      </c>
      <c r="AT273" s="196" t="s">
        <v>140</v>
      </c>
      <c r="AU273" s="196" t="s">
        <v>89</v>
      </c>
      <c r="AY273" s="18" t="s">
        <v>137</v>
      </c>
      <c r="BE273" s="197">
        <f t="shared" ref="BE273:BE288" si="4">IF(N273="základní",J273,0)</f>
        <v>0</v>
      </c>
      <c r="BF273" s="197">
        <f t="shared" ref="BF273:BF288" si="5">IF(N273="snížená",J273,0)</f>
        <v>0</v>
      </c>
      <c r="BG273" s="197">
        <f t="shared" ref="BG273:BG288" si="6">IF(N273="zákl. přenesená",J273,0)</f>
        <v>0</v>
      </c>
      <c r="BH273" s="197">
        <f t="shared" ref="BH273:BH288" si="7">IF(N273="sníž. přenesená",J273,0)</f>
        <v>0</v>
      </c>
      <c r="BI273" s="197">
        <f t="shared" ref="BI273:BI288" si="8">IF(N273="nulová",J273,0)</f>
        <v>0</v>
      </c>
      <c r="BJ273" s="18" t="s">
        <v>36</v>
      </c>
      <c r="BK273" s="197">
        <f t="shared" ref="BK273:BK288" si="9">ROUND(I273*H273,1)</f>
        <v>0</v>
      </c>
      <c r="BL273" s="18" t="s">
        <v>238</v>
      </c>
      <c r="BM273" s="196" t="s">
        <v>394</v>
      </c>
    </row>
    <row r="274" spans="1:65" s="2" customFormat="1" ht="16.5" customHeight="1">
      <c r="A274" s="35"/>
      <c r="B274" s="36"/>
      <c r="C274" s="184" t="s">
        <v>395</v>
      </c>
      <c r="D274" s="184" t="s">
        <v>140</v>
      </c>
      <c r="E274" s="185" t="s">
        <v>396</v>
      </c>
      <c r="F274" s="186" t="s">
        <v>397</v>
      </c>
      <c r="G274" s="187" t="s">
        <v>393</v>
      </c>
      <c r="H274" s="188">
        <v>2</v>
      </c>
      <c r="I274" s="189"/>
      <c r="J274" s="190">
        <f t="shared" si="0"/>
        <v>0</v>
      </c>
      <c r="K274" s="191"/>
      <c r="L274" s="40"/>
      <c r="M274" s="192" t="s">
        <v>1</v>
      </c>
      <c r="N274" s="193" t="s">
        <v>45</v>
      </c>
      <c r="O274" s="72"/>
      <c r="P274" s="194">
        <f t="shared" si="1"/>
        <v>0</v>
      </c>
      <c r="Q274" s="194">
        <v>0</v>
      </c>
      <c r="R274" s="194">
        <f t="shared" si="2"/>
        <v>0</v>
      </c>
      <c r="S274" s="194">
        <v>3.968E-2</v>
      </c>
      <c r="T274" s="195">
        <f t="shared" si="3"/>
        <v>7.936E-2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6" t="s">
        <v>238</v>
      </c>
      <c r="AT274" s="196" t="s">
        <v>140</v>
      </c>
      <c r="AU274" s="196" t="s">
        <v>89</v>
      </c>
      <c r="AY274" s="18" t="s">
        <v>137</v>
      </c>
      <c r="BE274" s="197">
        <f t="shared" si="4"/>
        <v>0</v>
      </c>
      <c r="BF274" s="197">
        <f t="shared" si="5"/>
        <v>0</v>
      </c>
      <c r="BG274" s="197">
        <f t="shared" si="6"/>
        <v>0</v>
      </c>
      <c r="BH274" s="197">
        <f t="shared" si="7"/>
        <v>0</v>
      </c>
      <c r="BI274" s="197">
        <f t="shared" si="8"/>
        <v>0</v>
      </c>
      <c r="BJ274" s="18" t="s">
        <v>36</v>
      </c>
      <c r="BK274" s="197">
        <f t="shared" si="9"/>
        <v>0</v>
      </c>
      <c r="BL274" s="18" t="s">
        <v>238</v>
      </c>
      <c r="BM274" s="196" t="s">
        <v>398</v>
      </c>
    </row>
    <row r="275" spans="1:65" s="2" customFormat="1" ht="16.5" customHeight="1">
      <c r="A275" s="35"/>
      <c r="B275" s="36"/>
      <c r="C275" s="184" t="s">
        <v>399</v>
      </c>
      <c r="D275" s="184" t="s">
        <v>140</v>
      </c>
      <c r="E275" s="185" t="s">
        <v>400</v>
      </c>
      <c r="F275" s="186" t="s">
        <v>401</v>
      </c>
      <c r="G275" s="187" t="s">
        <v>393</v>
      </c>
      <c r="H275" s="188">
        <v>7</v>
      </c>
      <c r="I275" s="189"/>
      <c r="J275" s="190">
        <f t="shared" si="0"/>
        <v>0</v>
      </c>
      <c r="K275" s="191"/>
      <c r="L275" s="40"/>
      <c r="M275" s="192" t="s">
        <v>1</v>
      </c>
      <c r="N275" s="193" t="s">
        <v>45</v>
      </c>
      <c r="O275" s="72"/>
      <c r="P275" s="194">
        <f t="shared" si="1"/>
        <v>0</v>
      </c>
      <c r="Q275" s="194">
        <v>0</v>
      </c>
      <c r="R275" s="194">
        <f t="shared" si="2"/>
        <v>0</v>
      </c>
      <c r="S275" s="194">
        <v>1.9460000000000002E-2</v>
      </c>
      <c r="T275" s="195">
        <f t="shared" si="3"/>
        <v>0.13622000000000001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96" t="s">
        <v>238</v>
      </c>
      <c r="AT275" s="196" t="s">
        <v>140</v>
      </c>
      <c r="AU275" s="196" t="s">
        <v>89</v>
      </c>
      <c r="AY275" s="18" t="s">
        <v>137</v>
      </c>
      <c r="BE275" s="197">
        <f t="shared" si="4"/>
        <v>0</v>
      </c>
      <c r="BF275" s="197">
        <f t="shared" si="5"/>
        <v>0</v>
      </c>
      <c r="BG275" s="197">
        <f t="shared" si="6"/>
        <v>0</v>
      </c>
      <c r="BH275" s="197">
        <f t="shared" si="7"/>
        <v>0</v>
      </c>
      <c r="BI275" s="197">
        <f t="shared" si="8"/>
        <v>0</v>
      </c>
      <c r="BJ275" s="18" t="s">
        <v>36</v>
      </c>
      <c r="BK275" s="197">
        <f t="shared" si="9"/>
        <v>0</v>
      </c>
      <c r="BL275" s="18" t="s">
        <v>238</v>
      </c>
      <c r="BM275" s="196" t="s">
        <v>402</v>
      </c>
    </row>
    <row r="276" spans="1:65" s="2" customFormat="1" ht="16.5" customHeight="1">
      <c r="A276" s="35"/>
      <c r="B276" s="36"/>
      <c r="C276" s="184" t="s">
        <v>403</v>
      </c>
      <c r="D276" s="184" t="s">
        <v>140</v>
      </c>
      <c r="E276" s="185" t="s">
        <v>404</v>
      </c>
      <c r="F276" s="186" t="s">
        <v>405</v>
      </c>
      <c r="G276" s="187" t="s">
        <v>393</v>
      </c>
      <c r="H276" s="188">
        <v>7</v>
      </c>
      <c r="I276" s="189"/>
      <c r="J276" s="190">
        <f t="shared" si="0"/>
        <v>0</v>
      </c>
      <c r="K276" s="191"/>
      <c r="L276" s="40"/>
      <c r="M276" s="192" t="s">
        <v>1</v>
      </c>
      <c r="N276" s="193" t="s">
        <v>45</v>
      </c>
      <c r="O276" s="72"/>
      <c r="P276" s="194">
        <f t="shared" si="1"/>
        <v>0</v>
      </c>
      <c r="Q276" s="194">
        <v>0</v>
      </c>
      <c r="R276" s="194">
        <f t="shared" si="2"/>
        <v>0</v>
      </c>
      <c r="S276" s="194">
        <v>1.56E-3</v>
      </c>
      <c r="T276" s="195">
        <f t="shared" si="3"/>
        <v>1.0919999999999999E-2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96" t="s">
        <v>238</v>
      </c>
      <c r="AT276" s="196" t="s">
        <v>140</v>
      </c>
      <c r="AU276" s="196" t="s">
        <v>89</v>
      </c>
      <c r="AY276" s="18" t="s">
        <v>137</v>
      </c>
      <c r="BE276" s="197">
        <f t="shared" si="4"/>
        <v>0</v>
      </c>
      <c r="BF276" s="197">
        <f t="shared" si="5"/>
        <v>0</v>
      </c>
      <c r="BG276" s="197">
        <f t="shared" si="6"/>
        <v>0</v>
      </c>
      <c r="BH276" s="197">
        <f t="shared" si="7"/>
        <v>0</v>
      </c>
      <c r="BI276" s="197">
        <f t="shared" si="8"/>
        <v>0</v>
      </c>
      <c r="BJ276" s="18" t="s">
        <v>36</v>
      </c>
      <c r="BK276" s="197">
        <f t="shared" si="9"/>
        <v>0</v>
      </c>
      <c r="BL276" s="18" t="s">
        <v>238</v>
      </c>
      <c r="BM276" s="196" t="s">
        <v>406</v>
      </c>
    </row>
    <row r="277" spans="1:65" s="2" customFormat="1" ht="16.5" customHeight="1">
      <c r="A277" s="35"/>
      <c r="B277" s="36"/>
      <c r="C277" s="184" t="s">
        <v>407</v>
      </c>
      <c r="D277" s="184" t="s">
        <v>140</v>
      </c>
      <c r="E277" s="185" t="s">
        <v>408</v>
      </c>
      <c r="F277" s="186" t="s">
        <v>409</v>
      </c>
      <c r="G277" s="187" t="s">
        <v>159</v>
      </c>
      <c r="H277" s="188">
        <v>2</v>
      </c>
      <c r="I277" s="189"/>
      <c r="J277" s="190">
        <f t="shared" si="0"/>
        <v>0</v>
      </c>
      <c r="K277" s="191"/>
      <c r="L277" s="40"/>
      <c r="M277" s="192" t="s">
        <v>1</v>
      </c>
      <c r="N277" s="193" t="s">
        <v>45</v>
      </c>
      <c r="O277" s="72"/>
      <c r="P277" s="194">
        <f t="shared" si="1"/>
        <v>0</v>
      </c>
      <c r="Q277" s="194">
        <v>0</v>
      </c>
      <c r="R277" s="194">
        <f t="shared" si="2"/>
        <v>0</v>
      </c>
      <c r="S277" s="194">
        <v>2.2499999999999998E-3</v>
      </c>
      <c r="T277" s="195">
        <f t="shared" si="3"/>
        <v>4.4999999999999997E-3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6" t="s">
        <v>238</v>
      </c>
      <c r="AT277" s="196" t="s">
        <v>140</v>
      </c>
      <c r="AU277" s="196" t="s">
        <v>89</v>
      </c>
      <c r="AY277" s="18" t="s">
        <v>137</v>
      </c>
      <c r="BE277" s="197">
        <f t="shared" si="4"/>
        <v>0</v>
      </c>
      <c r="BF277" s="197">
        <f t="shared" si="5"/>
        <v>0</v>
      </c>
      <c r="BG277" s="197">
        <f t="shared" si="6"/>
        <v>0</v>
      </c>
      <c r="BH277" s="197">
        <f t="shared" si="7"/>
        <v>0</v>
      </c>
      <c r="BI277" s="197">
        <f t="shared" si="8"/>
        <v>0</v>
      </c>
      <c r="BJ277" s="18" t="s">
        <v>36</v>
      </c>
      <c r="BK277" s="197">
        <f t="shared" si="9"/>
        <v>0</v>
      </c>
      <c r="BL277" s="18" t="s">
        <v>238</v>
      </c>
      <c r="BM277" s="196" t="s">
        <v>410</v>
      </c>
    </row>
    <row r="278" spans="1:65" s="2" customFormat="1" ht="16.5" customHeight="1">
      <c r="A278" s="35"/>
      <c r="B278" s="36"/>
      <c r="C278" s="184" t="s">
        <v>411</v>
      </c>
      <c r="D278" s="184" t="s">
        <v>140</v>
      </c>
      <c r="E278" s="185" t="s">
        <v>412</v>
      </c>
      <c r="F278" s="186" t="s">
        <v>413</v>
      </c>
      <c r="G278" s="187" t="s">
        <v>159</v>
      </c>
      <c r="H278" s="188">
        <v>7</v>
      </c>
      <c r="I278" s="189"/>
      <c r="J278" s="190">
        <f t="shared" si="0"/>
        <v>0</v>
      </c>
      <c r="K278" s="191"/>
      <c r="L278" s="40"/>
      <c r="M278" s="192" t="s">
        <v>1</v>
      </c>
      <c r="N278" s="193" t="s">
        <v>45</v>
      </c>
      <c r="O278" s="72"/>
      <c r="P278" s="194">
        <f t="shared" si="1"/>
        <v>0</v>
      </c>
      <c r="Q278" s="194">
        <v>0</v>
      </c>
      <c r="R278" s="194">
        <f t="shared" si="2"/>
        <v>0</v>
      </c>
      <c r="S278" s="194">
        <v>8.4999999999999995E-4</v>
      </c>
      <c r="T278" s="195">
        <f t="shared" si="3"/>
        <v>5.9499999999999996E-3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6" t="s">
        <v>238</v>
      </c>
      <c r="AT278" s="196" t="s">
        <v>140</v>
      </c>
      <c r="AU278" s="196" t="s">
        <v>89</v>
      </c>
      <c r="AY278" s="18" t="s">
        <v>137</v>
      </c>
      <c r="BE278" s="197">
        <f t="shared" si="4"/>
        <v>0</v>
      </c>
      <c r="BF278" s="197">
        <f t="shared" si="5"/>
        <v>0</v>
      </c>
      <c r="BG278" s="197">
        <f t="shared" si="6"/>
        <v>0</v>
      </c>
      <c r="BH278" s="197">
        <f t="shared" si="7"/>
        <v>0</v>
      </c>
      <c r="BI278" s="197">
        <f t="shared" si="8"/>
        <v>0</v>
      </c>
      <c r="BJ278" s="18" t="s">
        <v>36</v>
      </c>
      <c r="BK278" s="197">
        <f t="shared" si="9"/>
        <v>0</v>
      </c>
      <c r="BL278" s="18" t="s">
        <v>238</v>
      </c>
      <c r="BM278" s="196" t="s">
        <v>414</v>
      </c>
    </row>
    <row r="279" spans="1:65" s="2" customFormat="1" ht="16.5" customHeight="1">
      <c r="A279" s="35"/>
      <c r="B279" s="36"/>
      <c r="C279" s="184" t="s">
        <v>415</v>
      </c>
      <c r="D279" s="184" t="s">
        <v>140</v>
      </c>
      <c r="E279" s="185" t="s">
        <v>416</v>
      </c>
      <c r="F279" s="186" t="s">
        <v>417</v>
      </c>
      <c r="G279" s="187" t="s">
        <v>393</v>
      </c>
      <c r="H279" s="188">
        <v>6</v>
      </c>
      <c r="I279" s="189"/>
      <c r="J279" s="190">
        <f t="shared" si="0"/>
        <v>0</v>
      </c>
      <c r="K279" s="191"/>
      <c r="L279" s="40"/>
      <c r="M279" s="192" t="s">
        <v>1</v>
      </c>
      <c r="N279" s="193" t="s">
        <v>45</v>
      </c>
      <c r="O279" s="72"/>
      <c r="P279" s="194">
        <f t="shared" si="1"/>
        <v>0</v>
      </c>
      <c r="Q279" s="194">
        <v>3.2419999999999997E-2</v>
      </c>
      <c r="R279" s="194">
        <f t="shared" si="2"/>
        <v>0.19451999999999997</v>
      </c>
      <c r="S279" s="194">
        <v>0</v>
      </c>
      <c r="T279" s="195">
        <f t="shared" si="3"/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96" t="s">
        <v>238</v>
      </c>
      <c r="AT279" s="196" t="s">
        <v>140</v>
      </c>
      <c r="AU279" s="196" t="s">
        <v>89</v>
      </c>
      <c r="AY279" s="18" t="s">
        <v>137</v>
      </c>
      <c r="BE279" s="197">
        <f t="shared" si="4"/>
        <v>0</v>
      </c>
      <c r="BF279" s="197">
        <f t="shared" si="5"/>
        <v>0</v>
      </c>
      <c r="BG279" s="197">
        <f t="shared" si="6"/>
        <v>0</v>
      </c>
      <c r="BH279" s="197">
        <f t="shared" si="7"/>
        <v>0</v>
      </c>
      <c r="BI279" s="197">
        <f t="shared" si="8"/>
        <v>0</v>
      </c>
      <c r="BJ279" s="18" t="s">
        <v>36</v>
      </c>
      <c r="BK279" s="197">
        <f t="shared" si="9"/>
        <v>0</v>
      </c>
      <c r="BL279" s="18" t="s">
        <v>238</v>
      </c>
      <c r="BM279" s="196" t="s">
        <v>418</v>
      </c>
    </row>
    <row r="280" spans="1:65" s="2" customFormat="1" ht="16.5" customHeight="1">
      <c r="A280" s="35"/>
      <c r="B280" s="36"/>
      <c r="C280" s="184" t="s">
        <v>419</v>
      </c>
      <c r="D280" s="184" t="s">
        <v>140</v>
      </c>
      <c r="E280" s="185" t="s">
        <v>420</v>
      </c>
      <c r="F280" s="186" t="s">
        <v>421</v>
      </c>
      <c r="G280" s="187" t="s">
        <v>159</v>
      </c>
      <c r="H280" s="188">
        <v>6</v>
      </c>
      <c r="I280" s="189"/>
      <c r="J280" s="190">
        <f t="shared" si="0"/>
        <v>0</v>
      </c>
      <c r="K280" s="191"/>
      <c r="L280" s="40"/>
      <c r="M280" s="192" t="s">
        <v>1</v>
      </c>
      <c r="N280" s="193" t="s">
        <v>45</v>
      </c>
      <c r="O280" s="72"/>
      <c r="P280" s="194">
        <f t="shared" si="1"/>
        <v>0</v>
      </c>
      <c r="Q280" s="194">
        <v>0</v>
      </c>
      <c r="R280" s="194">
        <f t="shared" si="2"/>
        <v>0</v>
      </c>
      <c r="S280" s="194">
        <v>0</v>
      </c>
      <c r="T280" s="195">
        <f t="shared" si="3"/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6" t="s">
        <v>238</v>
      </c>
      <c r="AT280" s="196" t="s">
        <v>140</v>
      </c>
      <c r="AU280" s="196" t="s">
        <v>89</v>
      </c>
      <c r="AY280" s="18" t="s">
        <v>137</v>
      </c>
      <c r="BE280" s="197">
        <f t="shared" si="4"/>
        <v>0</v>
      </c>
      <c r="BF280" s="197">
        <f t="shared" si="5"/>
        <v>0</v>
      </c>
      <c r="BG280" s="197">
        <f t="shared" si="6"/>
        <v>0</v>
      </c>
      <c r="BH280" s="197">
        <f t="shared" si="7"/>
        <v>0</v>
      </c>
      <c r="BI280" s="197">
        <f t="shared" si="8"/>
        <v>0</v>
      </c>
      <c r="BJ280" s="18" t="s">
        <v>36</v>
      </c>
      <c r="BK280" s="197">
        <f t="shared" si="9"/>
        <v>0</v>
      </c>
      <c r="BL280" s="18" t="s">
        <v>238</v>
      </c>
      <c r="BM280" s="196" t="s">
        <v>422</v>
      </c>
    </row>
    <row r="281" spans="1:65" s="2" customFormat="1" ht="24.2" customHeight="1">
      <c r="A281" s="35"/>
      <c r="B281" s="36"/>
      <c r="C281" s="232" t="s">
        <v>423</v>
      </c>
      <c r="D281" s="232" t="s">
        <v>239</v>
      </c>
      <c r="E281" s="233" t="s">
        <v>424</v>
      </c>
      <c r="F281" s="234" t="s">
        <v>425</v>
      </c>
      <c r="G281" s="235" t="s">
        <v>159</v>
      </c>
      <c r="H281" s="236">
        <v>6</v>
      </c>
      <c r="I281" s="237"/>
      <c r="J281" s="238">
        <f t="shared" si="0"/>
        <v>0</v>
      </c>
      <c r="K281" s="239"/>
      <c r="L281" s="240"/>
      <c r="M281" s="241" t="s">
        <v>1</v>
      </c>
      <c r="N281" s="242" t="s">
        <v>45</v>
      </c>
      <c r="O281" s="72"/>
      <c r="P281" s="194">
        <f t="shared" si="1"/>
        <v>0</v>
      </c>
      <c r="Q281" s="194">
        <v>1.2800000000000001E-3</v>
      </c>
      <c r="R281" s="194">
        <f t="shared" si="2"/>
        <v>7.6800000000000011E-3</v>
      </c>
      <c r="S281" s="194">
        <v>0</v>
      </c>
      <c r="T281" s="195">
        <f t="shared" si="3"/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96" t="s">
        <v>322</v>
      </c>
      <c r="AT281" s="196" t="s">
        <v>239</v>
      </c>
      <c r="AU281" s="196" t="s">
        <v>89</v>
      </c>
      <c r="AY281" s="18" t="s">
        <v>137</v>
      </c>
      <c r="BE281" s="197">
        <f t="shared" si="4"/>
        <v>0</v>
      </c>
      <c r="BF281" s="197">
        <f t="shared" si="5"/>
        <v>0</v>
      </c>
      <c r="BG281" s="197">
        <f t="shared" si="6"/>
        <v>0</v>
      </c>
      <c r="BH281" s="197">
        <f t="shared" si="7"/>
        <v>0</v>
      </c>
      <c r="BI281" s="197">
        <f t="shared" si="8"/>
        <v>0</v>
      </c>
      <c r="BJ281" s="18" t="s">
        <v>36</v>
      </c>
      <c r="BK281" s="197">
        <f t="shared" si="9"/>
        <v>0</v>
      </c>
      <c r="BL281" s="18" t="s">
        <v>238</v>
      </c>
      <c r="BM281" s="196" t="s">
        <v>426</v>
      </c>
    </row>
    <row r="282" spans="1:65" s="2" customFormat="1" ht="24.2" customHeight="1">
      <c r="A282" s="35"/>
      <c r="B282" s="36"/>
      <c r="C282" s="184" t="s">
        <v>427</v>
      </c>
      <c r="D282" s="184" t="s">
        <v>140</v>
      </c>
      <c r="E282" s="185" t="s">
        <v>428</v>
      </c>
      <c r="F282" s="186" t="s">
        <v>429</v>
      </c>
      <c r="G282" s="187" t="s">
        <v>393</v>
      </c>
      <c r="H282" s="188">
        <v>2</v>
      </c>
      <c r="I282" s="189"/>
      <c r="J282" s="190">
        <f t="shared" si="0"/>
        <v>0</v>
      </c>
      <c r="K282" s="191"/>
      <c r="L282" s="40"/>
      <c r="M282" s="192" t="s">
        <v>1</v>
      </c>
      <c r="N282" s="193" t="s">
        <v>45</v>
      </c>
      <c r="O282" s="72"/>
      <c r="P282" s="194">
        <f t="shared" si="1"/>
        <v>0</v>
      </c>
      <c r="Q282" s="194">
        <v>2.1099999999999999E-3</v>
      </c>
      <c r="R282" s="194">
        <f t="shared" si="2"/>
        <v>4.2199999999999998E-3</v>
      </c>
      <c r="S282" s="194">
        <v>0</v>
      </c>
      <c r="T282" s="195">
        <f t="shared" si="3"/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6" t="s">
        <v>238</v>
      </c>
      <c r="AT282" s="196" t="s">
        <v>140</v>
      </c>
      <c r="AU282" s="196" t="s">
        <v>89</v>
      </c>
      <c r="AY282" s="18" t="s">
        <v>137</v>
      </c>
      <c r="BE282" s="197">
        <f t="shared" si="4"/>
        <v>0</v>
      </c>
      <c r="BF282" s="197">
        <f t="shared" si="5"/>
        <v>0</v>
      </c>
      <c r="BG282" s="197">
        <f t="shared" si="6"/>
        <v>0</v>
      </c>
      <c r="BH282" s="197">
        <f t="shared" si="7"/>
        <v>0</v>
      </c>
      <c r="BI282" s="197">
        <f t="shared" si="8"/>
        <v>0</v>
      </c>
      <c r="BJ282" s="18" t="s">
        <v>36</v>
      </c>
      <c r="BK282" s="197">
        <f t="shared" si="9"/>
        <v>0</v>
      </c>
      <c r="BL282" s="18" t="s">
        <v>238</v>
      </c>
      <c r="BM282" s="196" t="s">
        <v>430</v>
      </c>
    </row>
    <row r="283" spans="1:65" s="2" customFormat="1" ht="24.2" customHeight="1">
      <c r="A283" s="35"/>
      <c r="B283" s="36"/>
      <c r="C283" s="184" t="s">
        <v>431</v>
      </c>
      <c r="D283" s="184" t="s">
        <v>140</v>
      </c>
      <c r="E283" s="185" t="s">
        <v>432</v>
      </c>
      <c r="F283" s="186" t="s">
        <v>433</v>
      </c>
      <c r="G283" s="187" t="s">
        <v>393</v>
      </c>
      <c r="H283" s="188">
        <v>2</v>
      </c>
      <c r="I283" s="189"/>
      <c r="J283" s="190">
        <f t="shared" si="0"/>
        <v>0</v>
      </c>
      <c r="K283" s="191"/>
      <c r="L283" s="40"/>
      <c r="M283" s="192" t="s">
        <v>1</v>
      </c>
      <c r="N283" s="193" t="s">
        <v>45</v>
      </c>
      <c r="O283" s="72"/>
      <c r="P283" s="194">
        <f t="shared" si="1"/>
        <v>0</v>
      </c>
      <c r="Q283" s="194">
        <v>1.6080000000000001E-2</v>
      </c>
      <c r="R283" s="194">
        <f t="shared" si="2"/>
        <v>3.2160000000000001E-2</v>
      </c>
      <c r="S283" s="194">
        <v>0</v>
      </c>
      <c r="T283" s="195">
        <f t="shared" si="3"/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96" t="s">
        <v>238</v>
      </c>
      <c r="AT283" s="196" t="s">
        <v>140</v>
      </c>
      <c r="AU283" s="196" t="s">
        <v>89</v>
      </c>
      <c r="AY283" s="18" t="s">
        <v>137</v>
      </c>
      <c r="BE283" s="197">
        <f t="shared" si="4"/>
        <v>0</v>
      </c>
      <c r="BF283" s="197">
        <f t="shared" si="5"/>
        <v>0</v>
      </c>
      <c r="BG283" s="197">
        <f t="shared" si="6"/>
        <v>0</v>
      </c>
      <c r="BH283" s="197">
        <f t="shared" si="7"/>
        <v>0</v>
      </c>
      <c r="BI283" s="197">
        <f t="shared" si="8"/>
        <v>0</v>
      </c>
      <c r="BJ283" s="18" t="s">
        <v>36</v>
      </c>
      <c r="BK283" s="197">
        <f t="shared" si="9"/>
        <v>0</v>
      </c>
      <c r="BL283" s="18" t="s">
        <v>238</v>
      </c>
      <c r="BM283" s="196" t="s">
        <v>434</v>
      </c>
    </row>
    <row r="284" spans="1:65" s="2" customFormat="1" ht="24.2" customHeight="1">
      <c r="A284" s="35"/>
      <c r="B284" s="36"/>
      <c r="C284" s="184" t="s">
        <v>435</v>
      </c>
      <c r="D284" s="184" t="s">
        <v>140</v>
      </c>
      <c r="E284" s="185" t="s">
        <v>436</v>
      </c>
      <c r="F284" s="186" t="s">
        <v>437</v>
      </c>
      <c r="G284" s="187" t="s">
        <v>393</v>
      </c>
      <c r="H284" s="188">
        <v>9</v>
      </c>
      <c r="I284" s="189"/>
      <c r="J284" s="190">
        <f t="shared" si="0"/>
        <v>0</v>
      </c>
      <c r="K284" s="191"/>
      <c r="L284" s="40"/>
      <c r="M284" s="192" t="s">
        <v>1</v>
      </c>
      <c r="N284" s="193" t="s">
        <v>45</v>
      </c>
      <c r="O284" s="72"/>
      <c r="P284" s="194">
        <f t="shared" si="1"/>
        <v>0</v>
      </c>
      <c r="Q284" s="194">
        <v>1.6969999999999999E-2</v>
      </c>
      <c r="R284" s="194">
        <f t="shared" si="2"/>
        <v>0.15272999999999998</v>
      </c>
      <c r="S284" s="194">
        <v>0</v>
      </c>
      <c r="T284" s="195">
        <f t="shared" si="3"/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96" t="s">
        <v>238</v>
      </c>
      <c r="AT284" s="196" t="s">
        <v>140</v>
      </c>
      <c r="AU284" s="196" t="s">
        <v>89</v>
      </c>
      <c r="AY284" s="18" t="s">
        <v>137</v>
      </c>
      <c r="BE284" s="197">
        <f t="shared" si="4"/>
        <v>0</v>
      </c>
      <c r="BF284" s="197">
        <f t="shared" si="5"/>
        <v>0</v>
      </c>
      <c r="BG284" s="197">
        <f t="shared" si="6"/>
        <v>0</v>
      </c>
      <c r="BH284" s="197">
        <f t="shared" si="7"/>
        <v>0</v>
      </c>
      <c r="BI284" s="197">
        <f t="shared" si="8"/>
        <v>0</v>
      </c>
      <c r="BJ284" s="18" t="s">
        <v>36</v>
      </c>
      <c r="BK284" s="197">
        <f t="shared" si="9"/>
        <v>0</v>
      </c>
      <c r="BL284" s="18" t="s">
        <v>238</v>
      </c>
      <c r="BM284" s="196" t="s">
        <v>438</v>
      </c>
    </row>
    <row r="285" spans="1:65" s="2" customFormat="1" ht="16.5" customHeight="1">
      <c r="A285" s="35"/>
      <c r="B285" s="36"/>
      <c r="C285" s="184" t="s">
        <v>439</v>
      </c>
      <c r="D285" s="184" t="s">
        <v>140</v>
      </c>
      <c r="E285" s="185" t="s">
        <v>440</v>
      </c>
      <c r="F285" s="186" t="s">
        <v>441</v>
      </c>
      <c r="G285" s="187" t="s">
        <v>393</v>
      </c>
      <c r="H285" s="188">
        <v>9</v>
      </c>
      <c r="I285" s="189"/>
      <c r="J285" s="190">
        <f t="shared" si="0"/>
        <v>0</v>
      </c>
      <c r="K285" s="191"/>
      <c r="L285" s="40"/>
      <c r="M285" s="192" t="s">
        <v>1</v>
      </c>
      <c r="N285" s="193" t="s">
        <v>45</v>
      </c>
      <c r="O285" s="72"/>
      <c r="P285" s="194">
        <f t="shared" si="1"/>
        <v>0</v>
      </c>
      <c r="Q285" s="194">
        <v>1.8400000000000001E-3</v>
      </c>
      <c r="R285" s="194">
        <f t="shared" si="2"/>
        <v>1.6560000000000002E-2</v>
      </c>
      <c r="S285" s="194">
        <v>0</v>
      </c>
      <c r="T285" s="195">
        <f t="shared" si="3"/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96" t="s">
        <v>238</v>
      </c>
      <c r="AT285" s="196" t="s">
        <v>140</v>
      </c>
      <c r="AU285" s="196" t="s">
        <v>89</v>
      </c>
      <c r="AY285" s="18" t="s">
        <v>137</v>
      </c>
      <c r="BE285" s="197">
        <f t="shared" si="4"/>
        <v>0</v>
      </c>
      <c r="BF285" s="197">
        <f t="shared" si="5"/>
        <v>0</v>
      </c>
      <c r="BG285" s="197">
        <f t="shared" si="6"/>
        <v>0</v>
      </c>
      <c r="BH285" s="197">
        <f t="shared" si="7"/>
        <v>0</v>
      </c>
      <c r="BI285" s="197">
        <f t="shared" si="8"/>
        <v>0</v>
      </c>
      <c r="BJ285" s="18" t="s">
        <v>36</v>
      </c>
      <c r="BK285" s="197">
        <f t="shared" si="9"/>
        <v>0</v>
      </c>
      <c r="BL285" s="18" t="s">
        <v>238</v>
      </c>
      <c r="BM285" s="196" t="s">
        <v>442</v>
      </c>
    </row>
    <row r="286" spans="1:65" s="2" customFormat="1" ht="16.5" customHeight="1">
      <c r="A286" s="35"/>
      <c r="B286" s="36"/>
      <c r="C286" s="184" t="s">
        <v>443</v>
      </c>
      <c r="D286" s="184" t="s">
        <v>140</v>
      </c>
      <c r="E286" s="185" t="s">
        <v>444</v>
      </c>
      <c r="F286" s="186" t="s">
        <v>445</v>
      </c>
      <c r="G286" s="187" t="s">
        <v>393</v>
      </c>
      <c r="H286" s="188">
        <v>2</v>
      </c>
      <c r="I286" s="189"/>
      <c r="J286" s="190">
        <f t="shared" si="0"/>
        <v>0</v>
      </c>
      <c r="K286" s="191"/>
      <c r="L286" s="40"/>
      <c r="M286" s="192" t="s">
        <v>1</v>
      </c>
      <c r="N286" s="193" t="s">
        <v>45</v>
      </c>
      <c r="O286" s="72"/>
      <c r="P286" s="194">
        <f t="shared" si="1"/>
        <v>0</v>
      </c>
      <c r="Q286" s="194">
        <v>1.8400000000000001E-3</v>
      </c>
      <c r="R286" s="194">
        <f t="shared" si="2"/>
        <v>3.6800000000000001E-3</v>
      </c>
      <c r="S286" s="194">
        <v>0</v>
      </c>
      <c r="T286" s="195">
        <f t="shared" si="3"/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6" t="s">
        <v>238</v>
      </c>
      <c r="AT286" s="196" t="s">
        <v>140</v>
      </c>
      <c r="AU286" s="196" t="s">
        <v>89</v>
      </c>
      <c r="AY286" s="18" t="s">
        <v>137</v>
      </c>
      <c r="BE286" s="197">
        <f t="shared" si="4"/>
        <v>0</v>
      </c>
      <c r="BF286" s="197">
        <f t="shared" si="5"/>
        <v>0</v>
      </c>
      <c r="BG286" s="197">
        <f t="shared" si="6"/>
        <v>0</v>
      </c>
      <c r="BH286" s="197">
        <f t="shared" si="7"/>
        <v>0</v>
      </c>
      <c r="BI286" s="197">
        <f t="shared" si="8"/>
        <v>0</v>
      </c>
      <c r="BJ286" s="18" t="s">
        <v>36</v>
      </c>
      <c r="BK286" s="197">
        <f t="shared" si="9"/>
        <v>0</v>
      </c>
      <c r="BL286" s="18" t="s">
        <v>238</v>
      </c>
      <c r="BM286" s="196" t="s">
        <v>446</v>
      </c>
    </row>
    <row r="287" spans="1:65" s="2" customFormat="1" ht="16.5" customHeight="1">
      <c r="A287" s="35"/>
      <c r="B287" s="36"/>
      <c r="C287" s="184" t="s">
        <v>447</v>
      </c>
      <c r="D287" s="184" t="s">
        <v>140</v>
      </c>
      <c r="E287" s="185" t="s">
        <v>448</v>
      </c>
      <c r="F287" s="186" t="s">
        <v>449</v>
      </c>
      <c r="G287" s="187" t="s">
        <v>159</v>
      </c>
      <c r="H287" s="188">
        <v>9</v>
      </c>
      <c r="I287" s="189"/>
      <c r="J287" s="190">
        <f t="shared" si="0"/>
        <v>0</v>
      </c>
      <c r="K287" s="191"/>
      <c r="L287" s="40"/>
      <c r="M287" s="192" t="s">
        <v>1</v>
      </c>
      <c r="N287" s="193" t="s">
        <v>45</v>
      </c>
      <c r="O287" s="72"/>
      <c r="P287" s="194">
        <f t="shared" si="1"/>
        <v>0</v>
      </c>
      <c r="Q287" s="194">
        <v>2.4000000000000001E-4</v>
      </c>
      <c r="R287" s="194">
        <f t="shared" si="2"/>
        <v>2.16E-3</v>
      </c>
      <c r="S287" s="194">
        <v>0</v>
      </c>
      <c r="T287" s="195">
        <f t="shared" si="3"/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6" t="s">
        <v>238</v>
      </c>
      <c r="AT287" s="196" t="s">
        <v>140</v>
      </c>
      <c r="AU287" s="196" t="s">
        <v>89</v>
      </c>
      <c r="AY287" s="18" t="s">
        <v>137</v>
      </c>
      <c r="BE287" s="197">
        <f t="shared" si="4"/>
        <v>0</v>
      </c>
      <c r="BF287" s="197">
        <f t="shared" si="5"/>
        <v>0</v>
      </c>
      <c r="BG287" s="197">
        <f t="shared" si="6"/>
        <v>0</v>
      </c>
      <c r="BH287" s="197">
        <f t="shared" si="7"/>
        <v>0</v>
      </c>
      <c r="BI287" s="197">
        <f t="shared" si="8"/>
        <v>0</v>
      </c>
      <c r="BJ287" s="18" t="s">
        <v>36</v>
      </c>
      <c r="BK287" s="197">
        <f t="shared" si="9"/>
        <v>0</v>
      </c>
      <c r="BL287" s="18" t="s">
        <v>238</v>
      </c>
      <c r="BM287" s="196" t="s">
        <v>450</v>
      </c>
    </row>
    <row r="288" spans="1:65" s="2" customFormat="1" ht="24.2" customHeight="1">
      <c r="A288" s="35"/>
      <c r="B288" s="36"/>
      <c r="C288" s="184" t="s">
        <v>451</v>
      </c>
      <c r="D288" s="184" t="s">
        <v>140</v>
      </c>
      <c r="E288" s="185" t="s">
        <v>452</v>
      </c>
      <c r="F288" s="186" t="s">
        <v>453</v>
      </c>
      <c r="G288" s="187" t="s">
        <v>354</v>
      </c>
      <c r="H288" s="257"/>
      <c r="I288" s="189"/>
      <c r="J288" s="190">
        <f t="shared" si="0"/>
        <v>0</v>
      </c>
      <c r="K288" s="191"/>
      <c r="L288" s="40"/>
      <c r="M288" s="192" t="s">
        <v>1</v>
      </c>
      <c r="N288" s="193" t="s">
        <v>45</v>
      </c>
      <c r="O288" s="72"/>
      <c r="P288" s="194">
        <f t="shared" si="1"/>
        <v>0</v>
      </c>
      <c r="Q288" s="194">
        <v>0</v>
      </c>
      <c r="R288" s="194">
        <f t="shared" si="2"/>
        <v>0</v>
      </c>
      <c r="S288" s="194">
        <v>0</v>
      </c>
      <c r="T288" s="195">
        <f t="shared" si="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6" t="s">
        <v>238</v>
      </c>
      <c r="AT288" s="196" t="s">
        <v>140</v>
      </c>
      <c r="AU288" s="196" t="s">
        <v>89</v>
      </c>
      <c r="AY288" s="18" t="s">
        <v>137</v>
      </c>
      <c r="BE288" s="197">
        <f t="shared" si="4"/>
        <v>0</v>
      </c>
      <c r="BF288" s="197">
        <f t="shared" si="5"/>
        <v>0</v>
      </c>
      <c r="BG288" s="197">
        <f t="shared" si="6"/>
        <v>0</v>
      </c>
      <c r="BH288" s="197">
        <f t="shared" si="7"/>
        <v>0</v>
      </c>
      <c r="BI288" s="197">
        <f t="shared" si="8"/>
        <v>0</v>
      </c>
      <c r="BJ288" s="18" t="s">
        <v>36</v>
      </c>
      <c r="BK288" s="197">
        <f t="shared" si="9"/>
        <v>0</v>
      </c>
      <c r="BL288" s="18" t="s">
        <v>238</v>
      </c>
      <c r="BM288" s="196" t="s">
        <v>454</v>
      </c>
    </row>
    <row r="289" spans="1:65" s="12" customFormat="1" ht="22.9" customHeight="1">
      <c r="B289" s="168"/>
      <c r="C289" s="169"/>
      <c r="D289" s="170" t="s">
        <v>79</v>
      </c>
      <c r="E289" s="182" t="s">
        <v>455</v>
      </c>
      <c r="F289" s="182" t="s">
        <v>456</v>
      </c>
      <c r="G289" s="169"/>
      <c r="H289" s="169"/>
      <c r="I289" s="172"/>
      <c r="J289" s="183">
        <f>BK289</f>
        <v>0</v>
      </c>
      <c r="K289" s="169"/>
      <c r="L289" s="174"/>
      <c r="M289" s="175"/>
      <c r="N289" s="176"/>
      <c r="O289" s="176"/>
      <c r="P289" s="177">
        <f>SUM(P290:P318)</f>
        <v>0</v>
      </c>
      <c r="Q289" s="176"/>
      <c r="R289" s="177">
        <f>SUM(R290:R318)</f>
        <v>7.9025000000000012E-2</v>
      </c>
      <c r="S289" s="176"/>
      <c r="T289" s="178">
        <f>SUM(T290:T318)</f>
        <v>3.7661089999999997</v>
      </c>
      <c r="AR289" s="179" t="s">
        <v>89</v>
      </c>
      <c r="AT289" s="180" t="s">
        <v>79</v>
      </c>
      <c r="AU289" s="180" t="s">
        <v>36</v>
      </c>
      <c r="AY289" s="179" t="s">
        <v>137</v>
      </c>
      <c r="BK289" s="181">
        <f>SUM(BK290:BK318)</f>
        <v>0</v>
      </c>
    </row>
    <row r="290" spans="1:65" s="2" customFormat="1" ht="24.2" customHeight="1">
      <c r="A290" s="35"/>
      <c r="B290" s="36"/>
      <c r="C290" s="184" t="s">
        <v>457</v>
      </c>
      <c r="D290" s="184" t="s">
        <v>140</v>
      </c>
      <c r="E290" s="185" t="s">
        <v>458</v>
      </c>
      <c r="F290" s="186" t="s">
        <v>459</v>
      </c>
      <c r="G290" s="187" t="s">
        <v>143</v>
      </c>
      <c r="H290" s="188">
        <v>9.4</v>
      </c>
      <c r="I290" s="189"/>
      <c r="J290" s="190">
        <f>ROUND(I290*H290,1)</f>
        <v>0</v>
      </c>
      <c r="K290" s="191"/>
      <c r="L290" s="40"/>
      <c r="M290" s="192" t="s">
        <v>1</v>
      </c>
      <c r="N290" s="193" t="s">
        <v>45</v>
      </c>
      <c r="O290" s="72"/>
      <c r="P290" s="194">
        <f>O290*H290</f>
        <v>0</v>
      </c>
      <c r="Q290" s="194">
        <v>0</v>
      </c>
      <c r="R290" s="194">
        <f>Q290*H290</f>
        <v>0</v>
      </c>
      <c r="S290" s="194">
        <v>1.065E-2</v>
      </c>
      <c r="T290" s="195">
        <f>S290*H290</f>
        <v>0.10011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6" t="s">
        <v>238</v>
      </c>
      <c r="AT290" s="196" t="s">
        <v>140</v>
      </c>
      <c r="AU290" s="196" t="s">
        <v>89</v>
      </c>
      <c r="AY290" s="18" t="s">
        <v>137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8" t="s">
        <v>36</v>
      </c>
      <c r="BK290" s="197">
        <f>ROUND(I290*H290,1)</f>
        <v>0</v>
      </c>
      <c r="BL290" s="18" t="s">
        <v>238</v>
      </c>
      <c r="BM290" s="196" t="s">
        <v>460</v>
      </c>
    </row>
    <row r="291" spans="1:65" s="13" customFormat="1" ht="11.25">
      <c r="B291" s="198"/>
      <c r="C291" s="199"/>
      <c r="D291" s="200" t="s">
        <v>146</v>
      </c>
      <c r="E291" s="201" t="s">
        <v>1</v>
      </c>
      <c r="F291" s="202" t="s">
        <v>461</v>
      </c>
      <c r="G291" s="199"/>
      <c r="H291" s="203">
        <v>7.62</v>
      </c>
      <c r="I291" s="204"/>
      <c r="J291" s="199"/>
      <c r="K291" s="199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146</v>
      </c>
      <c r="AU291" s="209" t="s">
        <v>89</v>
      </c>
      <c r="AV291" s="13" t="s">
        <v>89</v>
      </c>
      <c r="AW291" s="13" t="s">
        <v>35</v>
      </c>
      <c r="AX291" s="13" t="s">
        <v>80</v>
      </c>
      <c r="AY291" s="209" t="s">
        <v>137</v>
      </c>
    </row>
    <row r="292" spans="1:65" s="13" customFormat="1" ht="11.25">
      <c r="B292" s="198"/>
      <c r="C292" s="199"/>
      <c r="D292" s="200" t="s">
        <v>146</v>
      </c>
      <c r="E292" s="201" t="s">
        <v>1</v>
      </c>
      <c r="F292" s="202" t="s">
        <v>462</v>
      </c>
      <c r="G292" s="199"/>
      <c r="H292" s="203">
        <v>1.78</v>
      </c>
      <c r="I292" s="204"/>
      <c r="J292" s="199"/>
      <c r="K292" s="199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146</v>
      </c>
      <c r="AU292" s="209" t="s">
        <v>89</v>
      </c>
      <c r="AV292" s="13" t="s">
        <v>89</v>
      </c>
      <c r="AW292" s="13" t="s">
        <v>35</v>
      </c>
      <c r="AX292" s="13" t="s">
        <v>80</v>
      </c>
      <c r="AY292" s="209" t="s">
        <v>137</v>
      </c>
    </row>
    <row r="293" spans="1:65" s="14" customFormat="1" ht="11.25">
      <c r="B293" s="210"/>
      <c r="C293" s="211"/>
      <c r="D293" s="200" t="s">
        <v>146</v>
      </c>
      <c r="E293" s="212" t="s">
        <v>1</v>
      </c>
      <c r="F293" s="213" t="s">
        <v>151</v>
      </c>
      <c r="G293" s="211"/>
      <c r="H293" s="214">
        <v>9.4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146</v>
      </c>
      <c r="AU293" s="220" t="s">
        <v>89</v>
      </c>
      <c r="AV293" s="14" t="s">
        <v>144</v>
      </c>
      <c r="AW293" s="14" t="s">
        <v>35</v>
      </c>
      <c r="AX293" s="14" t="s">
        <v>36</v>
      </c>
      <c r="AY293" s="220" t="s">
        <v>137</v>
      </c>
    </row>
    <row r="294" spans="1:65" s="2" customFormat="1" ht="24.2" customHeight="1">
      <c r="A294" s="35"/>
      <c r="B294" s="36"/>
      <c r="C294" s="184" t="s">
        <v>463</v>
      </c>
      <c r="D294" s="184" t="s">
        <v>140</v>
      </c>
      <c r="E294" s="185" t="s">
        <v>464</v>
      </c>
      <c r="F294" s="186" t="s">
        <v>465</v>
      </c>
      <c r="G294" s="187" t="s">
        <v>143</v>
      </c>
      <c r="H294" s="188">
        <v>9.5</v>
      </c>
      <c r="I294" s="189"/>
      <c r="J294" s="190">
        <f>ROUND(I294*H294,1)</f>
        <v>0</v>
      </c>
      <c r="K294" s="191"/>
      <c r="L294" s="40"/>
      <c r="M294" s="192" t="s">
        <v>1</v>
      </c>
      <c r="N294" s="193" t="s">
        <v>45</v>
      </c>
      <c r="O294" s="72"/>
      <c r="P294" s="194">
        <f>O294*H294</f>
        <v>0</v>
      </c>
      <c r="Q294" s="194">
        <v>0</v>
      </c>
      <c r="R294" s="194">
        <f>Q294*H294</f>
        <v>0</v>
      </c>
      <c r="S294" s="194">
        <v>3.175E-2</v>
      </c>
      <c r="T294" s="195">
        <f>S294*H294</f>
        <v>0.30162500000000003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6" t="s">
        <v>238</v>
      </c>
      <c r="AT294" s="196" t="s">
        <v>140</v>
      </c>
      <c r="AU294" s="196" t="s">
        <v>89</v>
      </c>
      <c r="AY294" s="18" t="s">
        <v>137</v>
      </c>
      <c r="BE294" s="197">
        <f>IF(N294="základní",J294,0)</f>
        <v>0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18" t="s">
        <v>36</v>
      </c>
      <c r="BK294" s="197">
        <f>ROUND(I294*H294,1)</f>
        <v>0</v>
      </c>
      <c r="BL294" s="18" t="s">
        <v>238</v>
      </c>
      <c r="BM294" s="196" t="s">
        <v>466</v>
      </c>
    </row>
    <row r="295" spans="1:65" s="13" customFormat="1" ht="11.25">
      <c r="B295" s="198"/>
      <c r="C295" s="199"/>
      <c r="D295" s="200" t="s">
        <v>146</v>
      </c>
      <c r="E295" s="201" t="s">
        <v>1</v>
      </c>
      <c r="F295" s="202" t="s">
        <v>467</v>
      </c>
      <c r="G295" s="199"/>
      <c r="H295" s="203">
        <v>9.5</v>
      </c>
      <c r="I295" s="204"/>
      <c r="J295" s="199"/>
      <c r="K295" s="199"/>
      <c r="L295" s="205"/>
      <c r="M295" s="206"/>
      <c r="N295" s="207"/>
      <c r="O295" s="207"/>
      <c r="P295" s="207"/>
      <c r="Q295" s="207"/>
      <c r="R295" s="207"/>
      <c r="S295" s="207"/>
      <c r="T295" s="208"/>
      <c r="AT295" s="209" t="s">
        <v>146</v>
      </c>
      <c r="AU295" s="209" t="s">
        <v>89</v>
      </c>
      <c r="AV295" s="13" t="s">
        <v>89</v>
      </c>
      <c r="AW295" s="13" t="s">
        <v>35</v>
      </c>
      <c r="AX295" s="13" t="s">
        <v>36</v>
      </c>
      <c r="AY295" s="209" t="s">
        <v>137</v>
      </c>
    </row>
    <row r="296" spans="1:65" s="2" customFormat="1" ht="24.2" customHeight="1">
      <c r="A296" s="35"/>
      <c r="B296" s="36"/>
      <c r="C296" s="184" t="s">
        <v>468</v>
      </c>
      <c r="D296" s="184" t="s">
        <v>140</v>
      </c>
      <c r="E296" s="185" t="s">
        <v>469</v>
      </c>
      <c r="F296" s="186" t="s">
        <v>470</v>
      </c>
      <c r="G296" s="187" t="s">
        <v>143</v>
      </c>
      <c r="H296" s="188">
        <v>16.8</v>
      </c>
      <c r="I296" s="189"/>
      <c r="J296" s="190">
        <f>ROUND(I296*H296,1)</f>
        <v>0</v>
      </c>
      <c r="K296" s="191"/>
      <c r="L296" s="40"/>
      <c r="M296" s="192" t="s">
        <v>1</v>
      </c>
      <c r="N296" s="193" t="s">
        <v>45</v>
      </c>
      <c r="O296" s="72"/>
      <c r="P296" s="194">
        <f>O296*H296</f>
        <v>0</v>
      </c>
      <c r="Q296" s="194">
        <v>0</v>
      </c>
      <c r="R296" s="194">
        <f>Q296*H296</f>
        <v>0</v>
      </c>
      <c r="S296" s="194">
        <v>5.638E-2</v>
      </c>
      <c r="T296" s="195">
        <f>S296*H296</f>
        <v>0.94718400000000003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6" t="s">
        <v>238</v>
      </c>
      <c r="AT296" s="196" t="s">
        <v>140</v>
      </c>
      <c r="AU296" s="196" t="s">
        <v>89</v>
      </c>
      <c r="AY296" s="18" t="s">
        <v>137</v>
      </c>
      <c r="BE296" s="197">
        <f>IF(N296="základní",J296,0)</f>
        <v>0</v>
      </c>
      <c r="BF296" s="197">
        <f>IF(N296="snížená",J296,0)</f>
        <v>0</v>
      </c>
      <c r="BG296" s="197">
        <f>IF(N296="zákl. přenesená",J296,0)</f>
        <v>0</v>
      </c>
      <c r="BH296" s="197">
        <f>IF(N296="sníž. přenesená",J296,0)</f>
        <v>0</v>
      </c>
      <c r="BI296" s="197">
        <f>IF(N296="nulová",J296,0)</f>
        <v>0</v>
      </c>
      <c r="BJ296" s="18" t="s">
        <v>36</v>
      </c>
      <c r="BK296" s="197">
        <f>ROUND(I296*H296,1)</f>
        <v>0</v>
      </c>
      <c r="BL296" s="18" t="s">
        <v>238</v>
      </c>
      <c r="BM296" s="196" t="s">
        <v>471</v>
      </c>
    </row>
    <row r="297" spans="1:65" s="13" customFormat="1" ht="11.25">
      <c r="B297" s="198"/>
      <c r="C297" s="199"/>
      <c r="D297" s="200" t="s">
        <v>146</v>
      </c>
      <c r="E297" s="201" t="s">
        <v>1</v>
      </c>
      <c r="F297" s="202" t="s">
        <v>472</v>
      </c>
      <c r="G297" s="199"/>
      <c r="H297" s="203">
        <v>10.971</v>
      </c>
      <c r="I297" s="204"/>
      <c r="J297" s="199"/>
      <c r="K297" s="199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146</v>
      </c>
      <c r="AU297" s="209" t="s">
        <v>89</v>
      </c>
      <c r="AV297" s="13" t="s">
        <v>89</v>
      </c>
      <c r="AW297" s="13" t="s">
        <v>35</v>
      </c>
      <c r="AX297" s="13" t="s">
        <v>80</v>
      </c>
      <c r="AY297" s="209" t="s">
        <v>137</v>
      </c>
    </row>
    <row r="298" spans="1:65" s="13" customFormat="1" ht="11.25">
      <c r="B298" s="198"/>
      <c r="C298" s="199"/>
      <c r="D298" s="200" t="s">
        <v>146</v>
      </c>
      <c r="E298" s="201" t="s">
        <v>1</v>
      </c>
      <c r="F298" s="202" t="s">
        <v>473</v>
      </c>
      <c r="G298" s="199"/>
      <c r="H298" s="203">
        <v>5.8289999999999997</v>
      </c>
      <c r="I298" s="204"/>
      <c r="J298" s="199"/>
      <c r="K298" s="199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146</v>
      </c>
      <c r="AU298" s="209" t="s">
        <v>89</v>
      </c>
      <c r="AV298" s="13" t="s">
        <v>89</v>
      </c>
      <c r="AW298" s="13" t="s">
        <v>35</v>
      </c>
      <c r="AX298" s="13" t="s">
        <v>80</v>
      </c>
      <c r="AY298" s="209" t="s">
        <v>137</v>
      </c>
    </row>
    <row r="299" spans="1:65" s="14" customFormat="1" ht="11.25">
      <c r="B299" s="210"/>
      <c r="C299" s="211"/>
      <c r="D299" s="200" t="s">
        <v>146</v>
      </c>
      <c r="E299" s="212" t="s">
        <v>1</v>
      </c>
      <c r="F299" s="213" t="s">
        <v>151</v>
      </c>
      <c r="G299" s="211"/>
      <c r="H299" s="214">
        <v>16.8</v>
      </c>
      <c r="I299" s="215"/>
      <c r="J299" s="211"/>
      <c r="K299" s="211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146</v>
      </c>
      <c r="AU299" s="220" t="s">
        <v>89</v>
      </c>
      <c r="AV299" s="14" t="s">
        <v>144</v>
      </c>
      <c r="AW299" s="14" t="s">
        <v>35</v>
      </c>
      <c r="AX299" s="14" t="s">
        <v>36</v>
      </c>
      <c r="AY299" s="220" t="s">
        <v>137</v>
      </c>
    </row>
    <row r="300" spans="1:65" s="2" customFormat="1" ht="24.2" customHeight="1">
      <c r="A300" s="35"/>
      <c r="B300" s="36"/>
      <c r="C300" s="184" t="s">
        <v>474</v>
      </c>
      <c r="D300" s="184" t="s">
        <v>140</v>
      </c>
      <c r="E300" s="185" t="s">
        <v>475</v>
      </c>
      <c r="F300" s="186" t="s">
        <v>476</v>
      </c>
      <c r="G300" s="187" t="s">
        <v>143</v>
      </c>
      <c r="H300" s="188">
        <v>39</v>
      </c>
      <c r="I300" s="189"/>
      <c r="J300" s="190">
        <f>ROUND(I300*H300,1)</f>
        <v>0</v>
      </c>
      <c r="K300" s="191"/>
      <c r="L300" s="40"/>
      <c r="M300" s="192" t="s">
        <v>1</v>
      </c>
      <c r="N300" s="193" t="s">
        <v>45</v>
      </c>
      <c r="O300" s="72"/>
      <c r="P300" s="194">
        <f>O300*H300</f>
        <v>0</v>
      </c>
      <c r="Q300" s="194">
        <v>0</v>
      </c>
      <c r="R300" s="194">
        <f>Q300*H300</f>
        <v>0</v>
      </c>
      <c r="S300" s="194">
        <v>5.9409999999999998E-2</v>
      </c>
      <c r="T300" s="195">
        <f>S300*H300</f>
        <v>2.3169900000000001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6" t="s">
        <v>238</v>
      </c>
      <c r="AT300" s="196" t="s">
        <v>140</v>
      </c>
      <c r="AU300" s="196" t="s">
        <v>89</v>
      </c>
      <c r="AY300" s="18" t="s">
        <v>137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8" t="s">
        <v>36</v>
      </c>
      <c r="BK300" s="197">
        <f>ROUND(I300*H300,1)</f>
        <v>0</v>
      </c>
      <c r="BL300" s="18" t="s">
        <v>238</v>
      </c>
      <c r="BM300" s="196" t="s">
        <v>477</v>
      </c>
    </row>
    <row r="301" spans="1:65" s="13" customFormat="1" ht="11.25">
      <c r="B301" s="198"/>
      <c r="C301" s="199"/>
      <c r="D301" s="200" t="s">
        <v>146</v>
      </c>
      <c r="E301" s="201" t="s">
        <v>1</v>
      </c>
      <c r="F301" s="202" t="s">
        <v>478</v>
      </c>
      <c r="G301" s="199"/>
      <c r="H301" s="203">
        <v>16.913</v>
      </c>
      <c r="I301" s="204"/>
      <c r="J301" s="199"/>
      <c r="K301" s="199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146</v>
      </c>
      <c r="AU301" s="209" t="s">
        <v>89</v>
      </c>
      <c r="AV301" s="13" t="s">
        <v>89</v>
      </c>
      <c r="AW301" s="13" t="s">
        <v>35</v>
      </c>
      <c r="AX301" s="13" t="s">
        <v>80</v>
      </c>
      <c r="AY301" s="209" t="s">
        <v>137</v>
      </c>
    </row>
    <row r="302" spans="1:65" s="13" customFormat="1" ht="11.25">
      <c r="B302" s="198"/>
      <c r="C302" s="199"/>
      <c r="D302" s="200" t="s">
        <v>146</v>
      </c>
      <c r="E302" s="201" t="s">
        <v>1</v>
      </c>
      <c r="F302" s="202" t="s">
        <v>479</v>
      </c>
      <c r="G302" s="199"/>
      <c r="H302" s="203">
        <v>15.263</v>
      </c>
      <c r="I302" s="204"/>
      <c r="J302" s="199"/>
      <c r="K302" s="199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146</v>
      </c>
      <c r="AU302" s="209" t="s">
        <v>89</v>
      </c>
      <c r="AV302" s="13" t="s">
        <v>89</v>
      </c>
      <c r="AW302" s="13" t="s">
        <v>35</v>
      </c>
      <c r="AX302" s="13" t="s">
        <v>80</v>
      </c>
      <c r="AY302" s="209" t="s">
        <v>137</v>
      </c>
    </row>
    <row r="303" spans="1:65" s="13" customFormat="1" ht="11.25">
      <c r="B303" s="198"/>
      <c r="C303" s="199"/>
      <c r="D303" s="200" t="s">
        <v>146</v>
      </c>
      <c r="E303" s="201" t="s">
        <v>1</v>
      </c>
      <c r="F303" s="202" t="s">
        <v>480</v>
      </c>
      <c r="G303" s="199"/>
      <c r="H303" s="203">
        <v>6.8239999999999998</v>
      </c>
      <c r="I303" s="204"/>
      <c r="J303" s="199"/>
      <c r="K303" s="199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146</v>
      </c>
      <c r="AU303" s="209" t="s">
        <v>89</v>
      </c>
      <c r="AV303" s="13" t="s">
        <v>89</v>
      </c>
      <c r="AW303" s="13" t="s">
        <v>35</v>
      </c>
      <c r="AX303" s="13" t="s">
        <v>80</v>
      </c>
      <c r="AY303" s="209" t="s">
        <v>137</v>
      </c>
    </row>
    <row r="304" spans="1:65" s="14" customFormat="1" ht="11.25">
      <c r="B304" s="210"/>
      <c r="C304" s="211"/>
      <c r="D304" s="200" t="s">
        <v>146</v>
      </c>
      <c r="E304" s="212" t="s">
        <v>1</v>
      </c>
      <c r="F304" s="213" t="s">
        <v>151</v>
      </c>
      <c r="G304" s="211"/>
      <c r="H304" s="214">
        <v>39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146</v>
      </c>
      <c r="AU304" s="220" t="s">
        <v>89</v>
      </c>
      <c r="AV304" s="14" t="s">
        <v>144</v>
      </c>
      <c r="AW304" s="14" t="s">
        <v>35</v>
      </c>
      <c r="AX304" s="14" t="s">
        <v>36</v>
      </c>
      <c r="AY304" s="220" t="s">
        <v>137</v>
      </c>
    </row>
    <row r="305" spans="1:65" s="2" customFormat="1" ht="24.2" customHeight="1">
      <c r="A305" s="35"/>
      <c r="B305" s="36"/>
      <c r="C305" s="184" t="s">
        <v>481</v>
      </c>
      <c r="D305" s="184" t="s">
        <v>140</v>
      </c>
      <c r="E305" s="185" t="s">
        <v>482</v>
      </c>
      <c r="F305" s="186" t="s">
        <v>483</v>
      </c>
      <c r="G305" s="187" t="s">
        <v>159</v>
      </c>
      <c r="H305" s="188">
        <v>2</v>
      </c>
      <c r="I305" s="189"/>
      <c r="J305" s="190">
        <f>ROUND(I305*H305,1)</f>
        <v>0</v>
      </c>
      <c r="K305" s="191"/>
      <c r="L305" s="40"/>
      <c r="M305" s="192" t="s">
        <v>1</v>
      </c>
      <c r="N305" s="193" t="s">
        <v>45</v>
      </c>
      <c r="O305" s="72"/>
      <c r="P305" s="194">
        <f>O305*H305</f>
        <v>0</v>
      </c>
      <c r="Q305" s="194">
        <v>0</v>
      </c>
      <c r="R305" s="194">
        <f>Q305*H305</f>
        <v>0</v>
      </c>
      <c r="S305" s="194">
        <v>1.6899999999999998E-2</v>
      </c>
      <c r="T305" s="195">
        <f>S305*H305</f>
        <v>3.3799999999999997E-2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6" t="s">
        <v>238</v>
      </c>
      <c r="AT305" s="196" t="s">
        <v>140</v>
      </c>
      <c r="AU305" s="196" t="s">
        <v>89</v>
      </c>
      <c r="AY305" s="18" t="s">
        <v>137</v>
      </c>
      <c r="BE305" s="197">
        <f>IF(N305="základní",J305,0)</f>
        <v>0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8" t="s">
        <v>36</v>
      </c>
      <c r="BK305" s="197">
        <f>ROUND(I305*H305,1)</f>
        <v>0</v>
      </c>
      <c r="BL305" s="18" t="s">
        <v>238</v>
      </c>
      <c r="BM305" s="196" t="s">
        <v>484</v>
      </c>
    </row>
    <row r="306" spans="1:65" s="2" customFormat="1" ht="24.2" customHeight="1">
      <c r="A306" s="35"/>
      <c r="B306" s="36"/>
      <c r="C306" s="184" t="s">
        <v>485</v>
      </c>
      <c r="D306" s="184" t="s">
        <v>140</v>
      </c>
      <c r="E306" s="185" t="s">
        <v>486</v>
      </c>
      <c r="F306" s="186" t="s">
        <v>487</v>
      </c>
      <c r="G306" s="187" t="s">
        <v>159</v>
      </c>
      <c r="H306" s="188">
        <v>1</v>
      </c>
      <c r="I306" s="189"/>
      <c r="J306" s="190">
        <f>ROUND(I306*H306,1)</f>
        <v>0</v>
      </c>
      <c r="K306" s="191"/>
      <c r="L306" s="40"/>
      <c r="M306" s="192" t="s">
        <v>1</v>
      </c>
      <c r="N306" s="193" t="s">
        <v>45</v>
      </c>
      <c r="O306" s="72"/>
      <c r="P306" s="194">
        <f>O306*H306</f>
        <v>0</v>
      </c>
      <c r="Q306" s="194">
        <v>0</v>
      </c>
      <c r="R306" s="194">
        <f>Q306*H306</f>
        <v>0</v>
      </c>
      <c r="S306" s="194">
        <v>2.75E-2</v>
      </c>
      <c r="T306" s="195">
        <f>S306*H306</f>
        <v>2.75E-2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6" t="s">
        <v>238</v>
      </c>
      <c r="AT306" s="196" t="s">
        <v>140</v>
      </c>
      <c r="AU306" s="196" t="s">
        <v>89</v>
      </c>
      <c r="AY306" s="18" t="s">
        <v>137</v>
      </c>
      <c r="BE306" s="197">
        <f>IF(N306="základní",J306,0)</f>
        <v>0</v>
      </c>
      <c r="BF306" s="197">
        <f>IF(N306="snížená",J306,0)</f>
        <v>0</v>
      </c>
      <c r="BG306" s="197">
        <f>IF(N306="zákl. přenesená",J306,0)</f>
        <v>0</v>
      </c>
      <c r="BH306" s="197">
        <f>IF(N306="sníž. přenesená",J306,0)</f>
        <v>0</v>
      </c>
      <c r="BI306" s="197">
        <f>IF(N306="nulová",J306,0)</f>
        <v>0</v>
      </c>
      <c r="BJ306" s="18" t="s">
        <v>36</v>
      </c>
      <c r="BK306" s="197">
        <f>ROUND(I306*H306,1)</f>
        <v>0</v>
      </c>
      <c r="BL306" s="18" t="s">
        <v>238</v>
      </c>
      <c r="BM306" s="196" t="s">
        <v>488</v>
      </c>
    </row>
    <row r="307" spans="1:65" s="2" customFormat="1" ht="24.2" customHeight="1">
      <c r="A307" s="35"/>
      <c r="B307" s="36"/>
      <c r="C307" s="184" t="s">
        <v>489</v>
      </c>
      <c r="D307" s="184" t="s">
        <v>140</v>
      </c>
      <c r="E307" s="185" t="s">
        <v>490</v>
      </c>
      <c r="F307" s="186" t="s">
        <v>491</v>
      </c>
      <c r="G307" s="187" t="s">
        <v>159</v>
      </c>
      <c r="H307" s="188">
        <v>1</v>
      </c>
      <c r="I307" s="189"/>
      <c r="J307" s="190">
        <f>ROUND(I307*H307,1)</f>
        <v>0</v>
      </c>
      <c r="K307" s="191"/>
      <c r="L307" s="40"/>
      <c r="M307" s="192" t="s">
        <v>1</v>
      </c>
      <c r="N307" s="193" t="s">
        <v>45</v>
      </c>
      <c r="O307" s="72"/>
      <c r="P307" s="194">
        <f>O307*H307</f>
        <v>0</v>
      </c>
      <c r="Q307" s="194">
        <v>0</v>
      </c>
      <c r="R307" s="194">
        <f>Q307*H307</f>
        <v>0</v>
      </c>
      <c r="S307" s="194">
        <v>3.8899999999999997E-2</v>
      </c>
      <c r="T307" s="195">
        <f>S307*H307</f>
        <v>3.8899999999999997E-2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6" t="s">
        <v>238</v>
      </c>
      <c r="AT307" s="196" t="s">
        <v>140</v>
      </c>
      <c r="AU307" s="196" t="s">
        <v>89</v>
      </c>
      <c r="AY307" s="18" t="s">
        <v>137</v>
      </c>
      <c r="BE307" s="197">
        <f>IF(N307="základní",J307,0)</f>
        <v>0</v>
      </c>
      <c r="BF307" s="197">
        <f>IF(N307="snížená",J307,0)</f>
        <v>0</v>
      </c>
      <c r="BG307" s="197">
        <f>IF(N307="zákl. přenesená",J307,0)</f>
        <v>0</v>
      </c>
      <c r="BH307" s="197">
        <f>IF(N307="sníž. přenesená",J307,0)</f>
        <v>0</v>
      </c>
      <c r="BI307" s="197">
        <f>IF(N307="nulová",J307,0)</f>
        <v>0</v>
      </c>
      <c r="BJ307" s="18" t="s">
        <v>36</v>
      </c>
      <c r="BK307" s="197">
        <f>ROUND(I307*H307,1)</f>
        <v>0</v>
      </c>
      <c r="BL307" s="18" t="s">
        <v>238</v>
      </c>
      <c r="BM307" s="196" t="s">
        <v>492</v>
      </c>
    </row>
    <row r="308" spans="1:65" s="2" customFormat="1" ht="33" customHeight="1">
      <c r="A308" s="35"/>
      <c r="B308" s="36"/>
      <c r="C308" s="184" t="s">
        <v>493</v>
      </c>
      <c r="D308" s="184" t="s">
        <v>140</v>
      </c>
      <c r="E308" s="185" t="s">
        <v>494</v>
      </c>
      <c r="F308" s="186" t="s">
        <v>495</v>
      </c>
      <c r="G308" s="187" t="s">
        <v>143</v>
      </c>
      <c r="H308" s="188">
        <v>10.9</v>
      </c>
      <c r="I308" s="189"/>
      <c r="J308" s="190">
        <f>ROUND(I308*H308,1)</f>
        <v>0</v>
      </c>
      <c r="K308" s="191"/>
      <c r="L308" s="40"/>
      <c r="M308" s="192" t="s">
        <v>1</v>
      </c>
      <c r="N308" s="193" t="s">
        <v>45</v>
      </c>
      <c r="O308" s="72"/>
      <c r="P308" s="194">
        <f>O308*H308</f>
        <v>0</v>
      </c>
      <c r="Q308" s="194">
        <v>1.25E-3</v>
      </c>
      <c r="R308" s="194">
        <f>Q308*H308</f>
        <v>1.3625E-2</v>
      </c>
      <c r="S308" s="194">
        <v>0</v>
      </c>
      <c r="T308" s="195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6" t="s">
        <v>238</v>
      </c>
      <c r="AT308" s="196" t="s">
        <v>140</v>
      </c>
      <c r="AU308" s="196" t="s">
        <v>89</v>
      </c>
      <c r="AY308" s="18" t="s">
        <v>137</v>
      </c>
      <c r="BE308" s="197">
        <f>IF(N308="základní",J308,0)</f>
        <v>0</v>
      </c>
      <c r="BF308" s="197">
        <f>IF(N308="snížená",J308,0)</f>
        <v>0</v>
      </c>
      <c r="BG308" s="197">
        <f>IF(N308="zákl. přenesená",J308,0)</f>
        <v>0</v>
      </c>
      <c r="BH308" s="197">
        <f>IF(N308="sníž. přenesená",J308,0)</f>
        <v>0</v>
      </c>
      <c r="BI308" s="197">
        <f>IF(N308="nulová",J308,0)</f>
        <v>0</v>
      </c>
      <c r="BJ308" s="18" t="s">
        <v>36</v>
      </c>
      <c r="BK308" s="197">
        <f>ROUND(I308*H308,1)</f>
        <v>0</v>
      </c>
      <c r="BL308" s="18" t="s">
        <v>238</v>
      </c>
      <c r="BM308" s="196" t="s">
        <v>496</v>
      </c>
    </row>
    <row r="309" spans="1:65" s="13" customFormat="1" ht="11.25">
      <c r="B309" s="198"/>
      <c r="C309" s="199"/>
      <c r="D309" s="200" t="s">
        <v>146</v>
      </c>
      <c r="E309" s="201" t="s">
        <v>1</v>
      </c>
      <c r="F309" s="202" t="s">
        <v>497</v>
      </c>
      <c r="G309" s="199"/>
      <c r="H309" s="203">
        <v>8.89</v>
      </c>
      <c r="I309" s="204"/>
      <c r="J309" s="199"/>
      <c r="K309" s="199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146</v>
      </c>
      <c r="AU309" s="209" t="s">
        <v>89</v>
      </c>
      <c r="AV309" s="13" t="s">
        <v>89</v>
      </c>
      <c r="AW309" s="13" t="s">
        <v>35</v>
      </c>
      <c r="AX309" s="13" t="s">
        <v>80</v>
      </c>
      <c r="AY309" s="209" t="s">
        <v>137</v>
      </c>
    </row>
    <row r="310" spans="1:65" s="13" customFormat="1" ht="11.25">
      <c r="B310" s="198"/>
      <c r="C310" s="199"/>
      <c r="D310" s="200" t="s">
        <v>146</v>
      </c>
      <c r="E310" s="201" t="s">
        <v>1</v>
      </c>
      <c r="F310" s="202" t="s">
        <v>498</v>
      </c>
      <c r="G310" s="199"/>
      <c r="H310" s="203">
        <v>2.0099999999999998</v>
      </c>
      <c r="I310" s="204"/>
      <c r="J310" s="199"/>
      <c r="K310" s="199"/>
      <c r="L310" s="205"/>
      <c r="M310" s="206"/>
      <c r="N310" s="207"/>
      <c r="O310" s="207"/>
      <c r="P310" s="207"/>
      <c r="Q310" s="207"/>
      <c r="R310" s="207"/>
      <c r="S310" s="207"/>
      <c r="T310" s="208"/>
      <c r="AT310" s="209" t="s">
        <v>146</v>
      </c>
      <c r="AU310" s="209" t="s">
        <v>89</v>
      </c>
      <c r="AV310" s="13" t="s">
        <v>89</v>
      </c>
      <c r="AW310" s="13" t="s">
        <v>35</v>
      </c>
      <c r="AX310" s="13" t="s">
        <v>80</v>
      </c>
      <c r="AY310" s="209" t="s">
        <v>137</v>
      </c>
    </row>
    <row r="311" spans="1:65" s="14" customFormat="1" ht="11.25">
      <c r="B311" s="210"/>
      <c r="C311" s="211"/>
      <c r="D311" s="200" t="s">
        <v>146</v>
      </c>
      <c r="E311" s="212" t="s">
        <v>1</v>
      </c>
      <c r="F311" s="213" t="s">
        <v>151</v>
      </c>
      <c r="G311" s="211"/>
      <c r="H311" s="214">
        <v>10.9</v>
      </c>
      <c r="I311" s="215"/>
      <c r="J311" s="211"/>
      <c r="K311" s="211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146</v>
      </c>
      <c r="AU311" s="220" t="s">
        <v>89</v>
      </c>
      <c r="AV311" s="14" t="s">
        <v>144</v>
      </c>
      <c r="AW311" s="14" t="s">
        <v>35</v>
      </c>
      <c r="AX311" s="14" t="s">
        <v>36</v>
      </c>
      <c r="AY311" s="220" t="s">
        <v>137</v>
      </c>
    </row>
    <row r="312" spans="1:65" s="2" customFormat="1" ht="24.2" customHeight="1">
      <c r="A312" s="35"/>
      <c r="B312" s="36"/>
      <c r="C312" s="232" t="s">
        <v>499</v>
      </c>
      <c r="D312" s="232" t="s">
        <v>239</v>
      </c>
      <c r="E312" s="233" t="s">
        <v>500</v>
      </c>
      <c r="F312" s="234" t="s">
        <v>501</v>
      </c>
      <c r="G312" s="235" t="s">
        <v>143</v>
      </c>
      <c r="H312" s="236">
        <v>2.6</v>
      </c>
      <c r="I312" s="237"/>
      <c r="J312" s="238">
        <f>ROUND(I312*H312,1)</f>
        <v>0</v>
      </c>
      <c r="K312" s="239"/>
      <c r="L312" s="240"/>
      <c r="M312" s="241" t="s">
        <v>1</v>
      </c>
      <c r="N312" s="242" t="s">
        <v>45</v>
      </c>
      <c r="O312" s="72"/>
      <c r="P312" s="194">
        <f>O312*H312</f>
        <v>0</v>
      </c>
      <c r="Q312" s="194">
        <v>6.0000000000000001E-3</v>
      </c>
      <c r="R312" s="194">
        <f>Q312*H312</f>
        <v>1.5600000000000001E-2</v>
      </c>
      <c r="S312" s="194">
        <v>0</v>
      </c>
      <c r="T312" s="195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6" t="s">
        <v>322</v>
      </c>
      <c r="AT312" s="196" t="s">
        <v>239</v>
      </c>
      <c r="AU312" s="196" t="s">
        <v>89</v>
      </c>
      <c r="AY312" s="18" t="s">
        <v>137</v>
      </c>
      <c r="BE312" s="197">
        <f>IF(N312="základní",J312,0)</f>
        <v>0</v>
      </c>
      <c r="BF312" s="197">
        <f>IF(N312="snížená",J312,0)</f>
        <v>0</v>
      </c>
      <c r="BG312" s="197">
        <f>IF(N312="zákl. přenesená",J312,0)</f>
        <v>0</v>
      </c>
      <c r="BH312" s="197">
        <f>IF(N312="sníž. přenesená",J312,0)</f>
        <v>0</v>
      </c>
      <c r="BI312" s="197">
        <f>IF(N312="nulová",J312,0)</f>
        <v>0</v>
      </c>
      <c r="BJ312" s="18" t="s">
        <v>36</v>
      </c>
      <c r="BK312" s="197">
        <f>ROUND(I312*H312,1)</f>
        <v>0</v>
      </c>
      <c r="BL312" s="18" t="s">
        <v>238</v>
      </c>
      <c r="BM312" s="196" t="s">
        <v>502</v>
      </c>
    </row>
    <row r="313" spans="1:65" s="13" customFormat="1" ht="11.25">
      <c r="B313" s="198"/>
      <c r="C313" s="199"/>
      <c r="D313" s="200" t="s">
        <v>146</v>
      </c>
      <c r="E313" s="201" t="s">
        <v>1</v>
      </c>
      <c r="F313" s="202" t="s">
        <v>503</v>
      </c>
      <c r="G313" s="199"/>
      <c r="H313" s="203">
        <v>2</v>
      </c>
      <c r="I313" s="204"/>
      <c r="J313" s="199"/>
      <c r="K313" s="199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146</v>
      </c>
      <c r="AU313" s="209" t="s">
        <v>89</v>
      </c>
      <c r="AV313" s="13" t="s">
        <v>89</v>
      </c>
      <c r="AW313" s="13" t="s">
        <v>35</v>
      </c>
      <c r="AX313" s="13" t="s">
        <v>80</v>
      </c>
      <c r="AY313" s="209" t="s">
        <v>137</v>
      </c>
    </row>
    <row r="314" spans="1:65" s="13" customFormat="1" ht="11.25">
      <c r="B314" s="198"/>
      <c r="C314" s="199"/>
      <c r="D314" s="200" t="s">
        <v>146</v>
      </c>
      <c r="E314" s="201" t="s">
        <v>1</v>
      </c>
      <c r="F314" s="202" t="s">
        <v>504</v>
      </c>
      <c r="G314" s="199"/>
      <c r="H314" s="203">
        <v>0.6</v>
      </c>
      <c r="I314" s="204"/>
      <c r="J314" s="199"/>
      <c r="K314" s="199"/>
      <c r="L314" s="205"/>
      <c r="M314" s="206"/>
      <c r="N314" s="207"/>
      <c r="O314" s="207"/>
      <c r="P314" s="207"/>
      <c r="Q314" s="207"/>
      <c r="R314" s="207"/>
      <c r="S314" s="207"/>
      <c r="T314" s="208"/>
      <c r="AT314" s="209" t="s">
        <v>146</v>
      </c>
      <c r="AU314" s="209" t="s">
        <v>89</v>
      </c>
      <c r="AV314" s="13" t="s">
        <v>89</v>
      </c>
      <c r="AW314" s="13" t="s">
        <v>35</v>
      </c>
      <c r="AX314" s="13" t="s">
        <v>80</v>
      </c>
      <c r="AY314" s="209" t="s">
        <v>137</v>
      </c>
    </row>
    <row r="315" spans="1:65" s="14" customFormat="1" ht="11.25">
      <c r="B315" s="210"/>
      <c r="C315" s="211"/>
      <c r="D315" s="200" t="s">
        <v>146</v>
      </c>
      <c r="E315" s="212" t="s">
        <v>1</v>
      </c>
      <c r="F315" s="213" t="s">
        <v>151</v>
      </c>
      <c r="G315" s="211"/>
      <c r="H315" s="214">
        <v>2.6</v>
      </c>
      <c r="I315" s="215"/>
      <c r="J315" s="211"/>
      <c r="K315" s="211"/>
      <c r="L315" s="216"/>
      <c r="M315" s="217"/>
      <c r="N315" s="218"/>
      <c r="O315" s="218"/>
      <c r="P315" s="218"/>
      <c r="Q315" s="218"/>
      <c r="R315" s="218"/>
      <c r="S315" s="218"/>
      <c r="T315" s="219"/>
      <c r="AT315" s="220" t="s">
        <v>146</v>
      </c>
      <c r="AU315" s="220" t="s">
        <v>89</v>
      </c>
      <c r="AV315" s="14" t="s">
        <v>144</v>
      </c>
      <c r="AW315" s="14" t="s">
        <v>35</v>
      </c>
      <c r="AX315" s="14" t="s">
        <v>36</v>
      </c>
      <c r="AY315" s="220" t="s">
        <v>137</v>
      </c>
    </row>
    <row r="316" spans="1:65" s="2" customFormat="1" ht="24.2" customHeight="1">
      <c r="A316" s="35"/>
      <c r="B316" s="36"/>
      <c r="C316" s="232" t="s">
        <v>505</v>
      </c>
      <c r="D316" s="232" t="s">
        <v>239</v>
      </c>
      <c r="E316" s="233" t="s">
        <v>506</v>
      </c>
      <c r="F316" s="234" t="s">
        <v>507</v>
      </c>
      <c r="G316" s="235" t="s">
        <v>143</v>
      </c>
      <c r="H316" s="236">
        <v>8.3000000000000007</v>
      </c>
      <c r="I316" s="237"/>
      <c r="J316" s="238">
        <f>ROUND(I316*H316,1)</f>
        <v>0</v>
      </c>
      <c r="K316" s="239"/>
      <c r="L316" s="240"/>
      <c r="M316" s="241" t="s">
        <v>1</v>
      </c>
      <c r="N316" s="242" t="s">
        <v>45</v>
      </c>
      <c r="O316" s="72"/>
      <c r="P316" s="194">
        <f>O316*H316</f>
        <v>0</v>
      </c>
      <c r="Q316" s="194">
        <v>6.0000000000000001E-3</v>
      </c>
      <c r="R316" s="194">
        <f>Q316*H316</f>
        <v>4.9800000000000004E-2</v>
      </c>
      <c r="S316" s="194">
        <v>0</v>
      </c>
      <c r="T316" s="195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6" t="s">
        <v>322</v>
      </c>
      <c r="AT316" s="196" t="s">
        <v>239</v>
      </c>
      <c r="AU316" s="196" t="s">
        <v>89</v>
      </c>
      <c r="AY316" s="18" t="s">
        <v>137</v>
      </c>
      <c r="BE316" s="197">
        <f>IF(N316="základní",J316,0)</f>
        <v>0</v>
      </c>
      <c r="BF316" s="197">
        <f>IF(N316="snížená",J316,0)</f>
        <v>0</v>
      </c>
      <c r="BG316" s="197">
        <f>IF(N316="zákl. přenesená",J316,0)</f>
        <v>0</v>
      </c>
      <c r="BH316" s="197">
        <f>IF(N316="sníž. přenesená",J316,0)</f>
        <v>0</v>
      </c>
      <c r="BI316" s="197">
        <f>IF(N316="nulová",J316,0)</f>
        <v>0</v>
      </c>
      <c r="BJ316" s="18" t="s">
        <v>36</v>
      </c>
      <c r="BK316" s="197">
        <f>ROUND(I316*H316,1)</f>
        <v>0</v>
      </c>
      <c r="BL316" s="18" t="s">
        <v>238</v>
      </c>
      <c r="BM316" s="196" t="s">
        <v>508</v>
      </c>
    </row>
    <row r="317" spans="1:65" s="13" customFormat="1" ht="11.25">
      <c r="B317" s="198"/>
      <c r="C317" s="199"/>
      <c r="D317" s="200" t="s">
        <v>146</v>
      </c>
      <c r="E317" s="201" t="s">
        <v>1</v>
      </c>
      <c r="F317" s="202" t="s">
        <v>509</v>
      </c>
      <c r="G317" s="199"/>
      <c r="H317" s="203">
        <v>8.3000000000000007</v>
      </c>
      <c r="I317" s="204"/>
      <c r="J317" s="199"/>
      <c r="K317" s="199"/>
      <c r="L317" s="205"/>
      <c r="M317" s="206"/>
      <c r="N317" s="207"/>
      <c r="O317" s="207"/>
      <c r="P317" s="207"/>
      <c r="Q317" s="207"/>
      <c r="R317" s="207"/>
      <c r="S317" s="207"/>
      <c r="T317" s="208"/>
      <c r="AT317" s="209" t="s">
        <v>146</v>
      </c>
      <c r="AU317" s="209" t="s">
        <v>89</v>
      </c>
      <c r="AV317" s="13" t="s">
        <v>89</v>
      </c>
      <c r="AW317" s="13" t="s">
        <v>35</v>
      </c>
      <c r="AX317" s="13" t="s">
        <v>36</v>
      </c>
      <c r="AY317" s="209" t="s">
        <v>137</v>
      </c>
    </row>
    <row r="318" spans="1:65" s="2" customFormat="1" ht="33" customHeight="1">
      <c r="A318" s="35"/>
      <c r="B318" s="36"/>
      <c r="C318" s="184" t="s">
        <v>510</v>
      </c>
      <c r="D318" s="184" t="s">
        <v>140</v>
      </c>
      <c r="E318" s="185" t="s">
        <v>511</v>
      </c>
      <c r="F318" s="186" t="s">
        <v>512</v>
      </c>
      <c r="G318" s="187" t="s">
        <v>354</v>
      </c>
      <c r="H318" s="257"/>
      <c r="I318" s="189"/>
      <c r="J318" s="190">
        <f>ROUND(I318*H318,1)</f>
        <v>0</v>
      </c>
      <c r="K318" s="191"/>
      <c r="L318" s="40"/>
      <c r="M318" s="192" t="s">
        <v>1</v>
      </c>
      <c r="N318" s="193" t="s">
        <v>45</v>
      </c>
      <c r="O318" s="72"/>
      <c r="P318" s="194">
        <f>O318*H318</f>
        <v>0</v>
      </c>
      <c r="Q318" s="194">
        <v>0</v>
      </c>
      <c r="R318" s="194">
        <f>Q318*H318</f>
        <v>0</v>
      </c>
      <c r="S318" s="194">
        <v>0</v>
      </c>
      <c r="T318" s="195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6" t="s">
        <v>238</v>
      </c>
      <c r="AT318" s="196" t="s">
        <v>140</v>
      </c>
      <c r="AU318" s="196" t="s">
        <v>89</v>
      </c>
      <c r="AY318" s="18" t="s">
        <v>137</v>
      </c>
      <c r="BE318" s="197">
        <f>IF(N318="základní",J318,0)</f>
        <v>0</v>
      </c>
      <c r="BF318" s="197">
        <f>IF(N318="snížená",J318,0)</f>
        <v>0</v>
      </c>
      <c r="BG318" s="197">
        <f>IF(N318="zákl. přenesená",J318,0)</f>
        <v>0</v>
      </c>
      <c r="BH318" s="197">
        <f>IF(N318="sníž. přenesená",J318,0)</f>
        <v>0</v>
      </c>
      <c r="BI318" s="197">
        <f>IF(N318="nulová",J318,0)</f>
        <v>0</v>
      </c>
      <c r="BJ318" s="18" t="s">
        <v>36</v>
      </c>
      <c r="BK318" s="197">
        <f>ROUND(I318*H318,1)</f>
        <v>0</v>
      </c>
      <c r="BL318" s="18" t="s">
        <v>238</v>
      </c>
      <c r="BM318" s="196" t="s">
        <v>513</v>
      </c>
    </row>
    <row r="319" spans="1:65" s="12" customFormat="1" ht="22.9" customHeight="1">
      <c r="B319" s="168"/>
      <c r="C319" s="169"/>
      <c r="D319" s="170" t="s">
        <v>79</v>
      </c>
      <c r="E319" s="182" t="s">
        <v>514</v>
      </c>
      <c r="F319" s="182" t="s">
        <v>515</v>
      </c>
      <c r="G319" s="169"/>
      <c r="H319" s="169"/>
      <c r="I319" s="172"/>
      <c r="J319" s="183">
        <f>BK319</f>
        <v>0</v>
      </c>
      <c r="K319" s="169"/>
      <c r="L319" s="174"/>
      <c r="M319" s="175"/>
      <c r="N319" s="176"/>
      <c r="O319" s="176"/>
      <c r="P319" s="177">
        <f>SUM(P320:P323)</f>
        <v>0</v>
      </c>
      <c r="Q319" s="176"/>
      <c r="R319" s="177">
        <f>SUM(R320:R323)</f>
        <v>0.26769100000000001</v>
      </c>
      <c r="S319" s="176"/>
      <c r="T319" s="178">
        <f>SUM(T320:T323)</f>
        <v>0</v>
      </c>
      <c r="AR319" s="179" t="s">
        <v>89</v>
      </c>
      <c r="AT319" s="180" t="s">
        <v>79</v>
      </c>
      <c r="AU319" s="180" t="s">
        <v>36</v>
      </c>
      <c r="AY319" s="179" t="s">
        <v>137</v>
      </c>
      <c r="BK319" s="181">
        <f>SUM(BK320:BK323)</f>
        <v>0</v>
      </c>
    </row>
    <row r="320" spans="1:65" s="2" customFormat="1" ht="24.2" customHeight="1">
      <c r="A320" s="35"/>
      <c r="B320" s="36"/>
      <c r="C320" s="184" t="s">
        <v>516</v>
      </c>
      <c r="D320" s="184" t="s">
        <v>140</v>
      </c>
      <c r="E320" s="185" t="s">
        <v>517</v>
      </c>
      <c r="F320" s="186" t="s">
        <v>518</v>
      </c>
      <c r="G320" s="187" t="s">
        <v>143</v>
      </c>
      <c r="H320" s="188">
        <v>7.3</v>
      </c>
      <c r="I320" s="189"/>
      <c r="J320" s="190">
        <f>ROUND(I320*H320,1)</f>
        <v>0</v>
      </c>
      <c r="K320" s="191"/>
      <c r="L320" s="40"/>
      <c r="M320" s="192" t="s">
        <v>1</v>
      </c>
      <c r="N320" s="193" t="s">
        <v>45</v>
      </c>
      <c r="O320" s="72"/>
      <c r="P320" s="194">
        <f>O320*H320</f>
        <v>0</v>
      </c>
      <c r="Q320" s="194">
        <v>2.5000000000000001E-4</v>
      </c>
      <c r="R320" s="194">
        <f>Q320*H320</f>
        <v>1.825E-3</v>
      </c>
      <c r="S320" s="194">
        <v>0</v>
      </c>
      <c r="T320" s="195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6" t="s">
        <v>238</v>
      </c>
      <c r="AT320" s="196" t="s">
        <v>140</v>
      </c>
      <c r="AU320" s="196" t="s">
        <v>89</v>
      </c>
      <c r="AY320" s="18" t="s">
        <v>137</v>
      </c>
      <c r="BE320" s="197">
        <f>IF(N320="základní",J320,0)</f>
        <v>0</v>
      </c>
      <c r="BF320" s="197">
        <f>IF(N320="snížená",J320,0)</f>
        <v>0</v>
      </c>
      <c r="BG320" s="197">
        <f>IF(N320="zákl. přenesená",J320,0)</f>
        <v>0</v>
      </c>
      <c r="BH320" s="197">
        <f>IF(N320="sníž. přenesená",J320,0)</f>
        <v>0</v>
      </c>
      <c r="BI320" s="197">
        <f>IF(N320="nulová",J320,0)</f>
        <v>0</v>
      </c>
      <c r="BJ320" s="18" t="s">
        <v>36</v>
      </c>
      <c r="BK320" s="197">
        <f>ROUND(I320*H320,1)</f>
        <v>0</v>
      </c>
      <c r="BL320" s="18" t="s">
        <v>238</v>
      </c>
      <c r="BM320" s="196" t="s">
        <v>519</v>
      </c>
    </row>
    <row r="321" spans="1:65" s="13" customFormat="1" ht="11.25">
      <c r="B321" s="198"/>
      <c r="C321" s="199"/>
      <c r="D321" s="200" t="s">
        <v>146</v>
      </c>
      <c r="E321" s="201" t="s">
        <v>1</v>
      </c>
      <c r="F321" s="202" t="s">
        <v>520</v>
      </c>
      <c r="G321" s="199"/>
      <c r="H321" s="203">
        <v>7.3</v>
      </c>
      <c r="I321" s="204"/>
      <c r="J321" s="199"/>
      <c r="K321" s="199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146</v>
      </c>
      <c r="AU321" s="209" t="s">
        <v>89</v>
      </c>
      <c r="AV321" s="13" t="s">
        <v>89</v>
      </c>
      <c r="AW321" s="13" t="s">
        <v>35</v>
      </c>
      <c r="AX321" s="13" t="s">
        <v>36</v>
      </c>
      <c r="AY321" s="209" t="s">
        <v>137</v>
      </c>
    </row>
    <row r="322" spans="1:65" s="2" customFormat="1" ht="24.2" customHeight="1">
      <c r="A322" s="35"/>
      <c r="B322" s="36"/>
      <c r="C322" s="232" t="s">
        <v>521</v>
      </c>
      <c r="D322" s="232" t="s">
        <v>239</v>
      </c>
      <c r="E322" s="233" t="s">
        <v>522</v>
      </c>
      <c r="F322" s="234" t="s">
        <v>523</v>
      </c>
      <c r="G322" s="235" t="s">
        <v>143</v>
      </c>
      <c r="H322" s="236">
        <v>7.3</v>
      </c>
      <c r="I322" s="237"/>
      <c r="J322" s="238">
        <f>ROUND(I322*H322,1)</f>
        <v>0</v>
      </c>
      <c r="K322" s="239"/>
      <c r="L322" s="240"/>
      <c r="M322" s="241" t="s">
        <v>1</v>
      </c>
      <c r="N322" s="242" t="s">
        <v>45</v>
      </c>
      <c r="O322" s="72"/>
      <c r="P322" s="194">
        <f>O322*H322</f>
        <v>0</v>
      </c>
      <c r="Q322" s="194">
        <v>3.6420000000000001E-2</v>
      </c>
      <c r="R322" s="194">
        <f>Q322*H322</f>
        <v>0.26586599999999999</v>
      </c>
      <c r="S322" s="194">
        <v>0</v>
      </c>
      <c r="T322" s="195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6" t="s">
        <v>322</v>
      </c>
      <c r="AT322" s="196" t="s">
        <v>239</v>
      </c>
      <c r="AU322" s="196" t="s">
        <v>89</v>
      </c>
      <c r="AY322" s="18" t="s">
        <v>137</v>
      </c>
      <c r="BE322" s="197">
        <f>IF(N322="základní",J322,0)</f>
        <v>0</v>
      </c>
      <c r="BF322" s="197">
        <f>IF(N322="snížená",J322,0)</f>
        <v>0</v>
      </c>
      <c r="BG322" s="197">
        <f>IF(N322="zákl. přenesená",J322,0)</f>
        <v>0</v>
      </c>
      <c r="BH322" s="197">
        <f>IF(N322="sníž. přenesená",J322,0)</f>
        <v>0</v>
      </c>
      <c r="BI322" s="197">
        <f>IF(N322="nulová",J322,0)</f>
        <v>0</v>
      </c>
      <c r="BJ322" s="18" t="s">
        <v>36</v>
      </c>
      <c r="BK322" s="197">
        <f>ROUND(I322*H322,1)</f>
        <v>0</v>
      </c>
      <c r="BL322" s="18" t="s">
        <v>238</v>
      </c>
      <c r="BM322" s="196" t="s">
        <v>524</v>
      </c>
    </row>
    <row r="323" spans="1:65" s="2" customFormat="1" ht="24.2" customHeight="1">
      <c r="A323" s="35"/>
      <c r="B323" s="36"/>
      <c r="C323" s="184" t="s">
        <v>525</v>
      </c>
      <c r="D323" s="184" t="s">
        <v>140</v>
      </c>
      <c r="E323" s="185" t="s">
        <v>526</v>
      </c>
      <c r="F323" s="186" t="s">
        <v>527</v>
      </c>
      <c r="G323" s="187" t="s">
        <v>354</v>
      </c>
      <c r="H323" s="257"/>
      <c r="I323" s="189"/>
      <c r="J323" s="190">
        <f>ROUND(I323*H323,1)</f>
        <v>0</v>
      </c>
      <c r="K323" s="191"/>
      <c r="L323" s="40"/>
      <c r="M323" s="192" t="s">
        <v>1</v>
      </c>
      <c r="N323" s="193" t="s">
        <v>45</v>
      </c>
      <c r="O323" s="72"/>
      <c r="P323" s="194">
        <f>O323*H323</f>
        <v>0</v>
      </c>
      <c r="Q323" s="194">
        <v>0</v>
      </c>
      <c r="R323" s="194">
        <f>Q323*H323</f>
        <v>0</v>
      </c>
      <c r="S323" s="194">
        <v>0</v>
      </c>
      <c r="T323" s="195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6" t="s">
        <v>238</v>
      </c>
      <c r="AT323" s="196" t="s">
        <v>140</v>
      </c>
      <c r="AU323" s="196" t="s">
        <v>89</v>
      </c>
      <c r="AY323" s="18" t="s">
        <v>137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8" t="s">
        <v>36</v>
      </c>
      <c r="BK323" s="197">
        <f>ROUND(I323*H323,1)</f>
        <v>0</v>
      </c>
      <c r="BL323" s="18" t="s">
        <v>238</v>
      </c>
      <c r="BM323" s="196" t="s">
        <v>528</v>
      </c>
    </row>
    <row r="324" spans="1:65" s="12" customFormat="1" ht="22.9" customHeight="1">
      <c r="B324" s="168"/>
      <c r="C324" s="169"/>
      <c r="D324" s="170" t="s">
        <v>79</v>
      </c>
      <c r="E324" s="182" t="s">
        <v>529</v>
      </c>
      <c r="F324" s="182" t="s">
        <v>530</v>
      </c>
      <c r="G324" s="169"/>
      <c r="H324" s="169"/>
      <c r="I324" s="172"/>
      <c r="J324" s="183">
        <f>BK324</f>
        <v>0</v>
      </c>
      <c r="K324" s="169"/>
      <c r="L324" s="174"/>
      <c r="M324" s="175"/>
      <c r="N324" s="176"/>
      <c r="O324" s="176"/>
      <c r="P324" s="177">
        <f>SUM(P325:P336)</f>
        <v>0</v>
      </c>
      <c r="Q324" s="176"/>
      <c r="R324" s="177">
        <f>SUM(R325:R336)</f>
        <v>1.2709999999999999</v>
      </c>
      <c r="S324" s="176"/>
      <c r="T324" s="178">
        <f>SUM(T325:T336)</f>
        <v>0.40634999999999999</v>
      </c>
      <c r="AR324" s="179" t="s">
        <v>89</v>
      </c>
      <c r="AT324" s="180" t="s">
        <v>79</v>
      </c>
      <c r="AU324" s="180" t="s">
        <v>36</v>
      </c>
      <c r="AY324" s="179" t="s">
        <v>137</v>
      </c>
      <c r="BK324" s="181">
        <f>SUM(BK325:BK336)</f>
        <v>0</v>
      </c>
    </row>
    <row r="325" spans="1:65" s="2" customFormat="1" ht="21.75" customHeight="1">
      <c r="A325" s="35"/>
      <c r="B325" s="36"/>
      <c r="C325" s="184" t="s">
        <v>531</v>
      </c>
      <c r="D325" s="184" t="s">
        <v>140</v>
      </c>
      <c r="E325" s="185" t="s">
        <v>532</v>
      </c>
      <c r="F325" s="186" t="s">
        <v>533</v>
      </c>
      <c r="G325" s="187" t="s">
        <v>143</v>
      </c>
      <c r="H325" s="188">
        <v>14.85</v>
      </c>
      <c r="I325" s="189"/>
      <c r="J325" s="190">
        <f>ROUND(I325*H325,1)</f>
        <v>0</v>
      </c>
      <c r="K325" s="191"/>
      <c r="L325" s="40"/>
      <c r="M325" s="192" t="s">
        <v>1</v>
      </c>
      <c r="N325" s="193" t="s">
        <v>45</v>
      </c>
      <c r="O325" s="72"/>
      <c r="P325" s="194">
        <f>O325*H325</f>
        <v>0</v>
      </c>
      <c r="Q325" s="194">
        <v>0</v>
      </c>
      <c r="R325" s="194">
        <f>Q325*H325</f>
        <v>0</v>
      </c>
      <c r="S325" s="194">
        <v>1.7000000000000001E-2</v>
      </c>
      <c r="T325" s="195">
        <f>S325*H325</f>
        <v>0.25245000000000001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6" t="s">
        <v>238</v>
      </c>
      <c r="AT325" s="196" t="s">
        <v>140</v>
      </c>
      <c r="AU325" s="196" t="s">
        <v>89</v>
      </c>
      <c r="AY325" s="18" t="s">
        <v>137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8" t="s">
        <v>36</v>
      </c>
      <c r="BK325" s="197">
        <f>ROUND(I325*H325,1)</f>
        <v>0</v>
      </c>
      <c r="BL325" s="18" t="s">
        <v>238</v>
      </c>
      <c r="BM325" s="196" t="s">
        <v>534</v>
      </c>
    </row>
    <row r="326" spans="1:65" s="13" customFormat="1" ht="11.25">
      <c r="B326" s="198"/>
      <c r="C326" s="199"/>
      <c r="D326" s="200" t="s">
        <v>146</v>
      </c>
      <c r="E326" s="201" t="s">
        <v>1</v>
      </c>
      <c r="F326" s="202" t="s">
        <v>535</v>
      </c>
      <c r="G326" s="199"/>
      <c r="H326" s="203">
        <v>14.85</v>
      </c>
      <c r="I326" s="204"/>
      <c r="J326" s="199"/>
      <c r="K326" s="199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146</v>
      </c>
      <c r="AU326" s="209" t="s">
        <v>89</v>
      </c>
      <c r="AV326" s="13" t="s">
        <v>89</v>
      </c>
      <c r="AW326" s="13" t="s">
        <v>35</v>
      </c>
      <c r="AX326" s="13" t="s">
        <v>36</v>
      </c>
      <c r="AY326" s="209" t="s">
        <v>137</v>
      </c>
    </row>
    <row r="327" spans="1:65" s="2" customFormat="1" ht="16.5" customHeight="1">
      <c r="A327" s="35"/>
      <c r="B327" s="36"/>
      <c r="C327" s="184" t="s">
        <v>536</v>
      </c>
      <c r="D327" s="184" t="s">
        <v>140</v>
      </c>
      <c r="E327" s="185" t="s">
        <v>537</v>
      </c>
      <c r="F327" s="186" t="s">
        <v>538</v>
      </c>
      <c r="G327" s="187" t="s">
        <v>143</v>
      </c>
      <c r="H327" s="188">
        <v>8.5500000000000007</v>
      </c>
      <c r="I327" s="189"/>
      <c r="J327" s="190">
        <f>ROUND(I327*H327,1)</f>
        <v>0</v>
      </c>
      <c r="K327" s="191"/>
      <c r="L327" s="40"/>
      <c r="M327" s="192" t="s">
        <v>1</v>
      </c>
      <c r="N327" s="193" t="s">
        <v>45</v>
      </c>
      <c r="O327" s="72"/>
      <c r="P327" s="194">
        <f>O327*H327</f>
        <v>0</v>
      </c>
      <c r="Q327" s="194">
        <v>0</v>
      </c>
      <c r="R327" s="194">
        <f>Q327*H327</f>
        <v>0</v>
      </c>
      <c r="S327" s="194">
        <v>1.7999999999999999E-2</v>
      </c>
      <c r="T327" s="195">
        <f>S327*H327</f>
        <v>0.15390000000000001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6" t="s">
        <v>238</v>
      </c>
      <c r="AT327" s="196" t="s">
        <v>140</v>
      </c>
      <c r="AU327" s="196" t="s">
        <v>89</v>
      </c>
      <c r="AY327" s="18" t="s">
        <v>137</v>
      </c>
      <c r="BE327" s="197">
        <f>IF(N327="základní",J327,0)</f>
        <v>0</v>
      </c>
      <c r="BF327" s="197">
        <f>IF(N327="snížená",J327,0)</f>
        <v>0</v>
      </c>
      <c r="BG327" s="197">
        <f>IF(N327="zákl. přenesená",J327,0)</f>
        <v>0</v>
      </c>
      <c r="BH327" s="197">
        <f>IF(N327="sníž. přenesená",J327,0)</f>
        <v>0</v>
      </c>
      <c r="BI327" s="197">
        <f>IF(N327="nulová",J327,0)</f>
        <v>0</v>
      </c>
      <c r="BJ327" s="18" t="s">
        <v>36</v>
      </c>
      <c r="BK327" s="197">
        <f>ROUND(I327*H327,1)</f>
        <v>0</v>
      </c>
      <c r="BL327" s="18" t="s">
        <v>238</v>
      </c>
      <c r="BM327" s="196" t="s">
        <v>539</v>
      </c>
    </row>
    <row r="328" spans="1:65" s="13" customFormat="1" ht="11.25">
      <c r="B328" s="198"/>
      <c r="C328" s="199"/>
      <c r="D328" s="200" t="s">
        <v>146</v>
      </c>
      <c r="E328" s="201" t="s">
        <v>1</v>
      </c>
      <c r="F328" s="202" t="s">
        <v>540</v>
      </c>
      <c r="G328" s="199"/>
      <c r="H328" s="203">
        <v>8.5500000000000007</v>
      </c>
      <c r="I328" s="204"/>
      <c r="J328" s="199"/>
      <c r="K328" s="199"/>
      <c r="L328" s="205"/>
      <c r="M328" s="206"/>
      <c r="N328" s="207"/>
      <c r="O328" s="207"/>
      <c r="P328" s="207"/>
      <c r="Q328" s="207"/>
      <c r="R328" s="207"/>
      <c r="S328" s="207"/>
      <c r="T328" s="208"/>
      <c r="AT328" s="209" t="s">
        <v>146</v>
      </c>
      <c r="AU328" s="209" t="s">
        <v>89</v>
      </c>
      <c r="AV328" s="13" t="s">
        <v>89</v>
      </c>
      <c r="AW328" s="13" t="s">
        <v>35</v>
      </c>
      <c r="AX328" s="13" t="s">
        <v>36</v>
      </c>
      <c r="AY328" s="209" t="s">
        <v>137</v>
      </c>
    </row>
    <row r="329" spans="1:65" s="2" customFormat="1" ht="24.2" customHeight="1">
      <c r="A329" s="35"/>
      <c r="B329" s="36"/>
      <c r="C329" s="184" t="s">
        <v>541</v>
      </c>
      <c r="D329" s="184" t="s">
        <v>140</v>
      </c>
      <c r="E329" s="185" t="s">
        <v>542</v>
      </c>
      <c r="F329" s="186" t="s">
        <v>543</v>
      </c>
      <c r="G329" s="187" t="s">
        <v>159</v>
      </c>
      <c r="H329" s="188">
        <v>21</v>
      </c>
      <c r="I329" s="189"/>
      <c r="J329" s="190">
        <f t="shared" ref="J329:J336" si="10">ROUND(I329*H329,1)</f>
        <v>0</v>
      </c>
      <c r="K329" s="191"/>
      <c r="L329" s="40"/>
      <c r="M329" s="192" t="s">
        <v>1</v>
      </c>
      <c r="N329" s="193" t="s">
        <v>45</v>
      </c>
      <c r="O329" s="72"/>
      <c r="P329" s="194">
        <f t="shared" ref="P329:P336" si="11">O329*H329</f>
        <v>0</v>
      </c>
      <c r="Q329" s="194">
        <v>0</v>
      </c>
      <c r="R329" s="194">
        <f t="shared" ref="R329:R336" si="12">Q329*H329</f>
        <v>0</v>
      </c>
      <c r="S329" s="194">
        <v>0</v>
      </c>
      <c r="T329" s="195">
        <f t="shared" ref="T329:T336" si="13"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96" t="s">
        <v>238</v>
      </c>
      <c r="AT329" s="196" t="s">
        <v>140</v>
      </c>
      <c r="AU329" s="196" t="s">
        <v>89</v>
      </c>
      <c r="AY329" s="18" t="s">
        <v>137</v>
      </c>
      <c r="BE329" s="197">
        <f t="shared" ref="BE329:BE336" si="14">IF(N329="základní",J329,0)</f>
        <v>0</v>
      </c>
      <c r="BF329" s="197">
        <f t="shared" ref="BF329:BF336" si="15">IF(N329="snížená",J329,0)</f>
        <v>0</v>
      </c>
      <c r="BG329" s="197">
        <f t="shared" ref="BG329:BG336" si="16">IF(N329="zákl. přenesená",J329,0)</f>
        <v>0</v>
      </c>
      <c r="BH329" s="197">
        <f t="shared" ref="BH329:BH336" si="17">IF(N329="sníž. přenesená",J329,0)</f>
        <v>0</v>
      </c>
      <c r="BI329" s="197">
        <f t="shared" ref="BI329:BI336" si="18">IF(N329="nulová",J329,0)</f>
        <v>0</v>
      </c>
      <c r="BJ329" s="18" t="s">
        <v>36</v>
      </c>
      <c r="BK329" s="197">
        <f t="shared" ref="BK329:BK336" si="19">ROUND(I329*H329,1)</f>
        <v>0</v>
      </c>
      <c r="BL329" s="18" t="s">
        <v>238</v>
      </c>
      <c r="BM329" s="196" t="s">
        <v>544</v>
      </c>
    </row>
    <row r="330" spans="1:65" s="2" customFormat="1" ht="24.2" customHeight="1">
      <c r="A330" s="35"/>
      <c r="B330" s="36"/>
      <c r="C330" s="232" t="s">
        <v>545</v>
      </c>
      <c r="D330" s="232" t="s">
        <v>239</v>
      </c>
      <c r="E330" s="233" t="s">
        <v>546</v>
      </c>
      <c r="F330" s="234" t="s">
        <v>547</v>
      </c>
      <c r="G330" s="235" t="s">
        <v>159</v>
      </c>
      <c r="H330" s="236">
        <v>8</v>
      </c>
      <c r="I330" s="237"/>
      <c r="J330" s="238">
        <f t="shared" si="10"/>
        <v>0</v>
      </c>
      <c r="K330" s="239"/>
      <c r="L330" s="240"/>
      <c r="M330" s="241" t="s">
        <v>1</v>
      </c>
      <c r="N330" s="242" t="s">
        <v>45</v>
      </c>
      <c r="O330" s="72"/>
      <c r="P330" s="194">
        <f t="shared" si="11"/>
        <v>0</v>
      </c>
      <c r="Q330" s="194">
        <v>3.5999999999999997E-2</v>
      </c>
      <c r="R330" s="194">
        <f t="shared" si="12"/>
        <v>0.28799999999999998</v>
      </c>
      <c r="S330" s="194">
        <v>0</v>
      </c>
      <c r="T330" s="195">
        <f t="shared" si="13"/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6" t="s">
        <v>322</v>
      </c>
      <c r="AT330" s="196" t="s">
        <v>239</v>
      </c>
      <c r="AU330" s="196" t="s">
        <v>89</v>
      </c>
      <c r="AY330" s="18" t="s">
        <v>137</v>
      </c>
      <c r="BE330" s="197">
        <f t="shared" si="14"/>
        <v>0</v>
      </c>
      <c r="BF330" s="197">
        <f t="shared" si="15"/>
        <v>0</v>
      </c>
      <c r="BG330" s="197">
        <f t="shared" si="16"/>
        <v>0</v>
      </c>
      <c r="BH330" s="197">
        <f t="shared" si="17"/>
        <v>0</v>
      </c>
      <c r="BI330" s="197">
        <f t="shared" si="18"/>
        <v>0</v>
      </c>
      <c r="BJ330" s="18" t="s">
        <v>36</v>
      </c>
      <c r="BK330" s="197">
        <f t="shared" si="19"/>
        <v>0</v>
      </c>
      <c r="BL330" s="18" t="s">
        <v>238</v>
      </c>
      <c r="BM330" s="196" t="s">
        <v>548</v>
      </c>
    </row>
    <row r="331" spans="1:65" s="2" customFormat="1" ht="24.2" customHeight="1">
      <c r="A331" s="35"/>
      <c r="B331" s="36"/>
      <c r="C331" s="232" t="s">
        <v>549</v>
      </c>
      <c r="D331" s="232" t="s">
        <v>239</v>
      </c>
      <c r="E331" s="233" t="s">
        <v>550</v>
      </c>
      <c r="F331" s="234" t="s">
        <v>551</v>
      </c>
      <c r="G331" s="235" t="s">
        <v>159</v>
      </c>
      <c r="H331" s="236">
        <v>10</v>
      </c>
      <c r="I331" s="237"/>
      <c r="J331" s="238">
        <f t="shared" si="10"/>
        <v>0</v>
      </c>
      <c r="K331" s="239"/>
      <c r="L331" s="240"/>
      <c r="M331" s="241" t="s">
        <v>1</v>
      </c>
      <c r="N331" s="242" t="s">
        <v>45</v>
      </c>
      <c r="O331" s="72"/>
      <c r="P331" s="194">
        <f t="shared" si="11"/>
        <v>0</v>
      </c>
      <c r="Q331" s="194">
        <v>4.8000000000000001E-2</v>
      </c>
      <c r="R331" s="194">
        <f t="shared" si="12"/>
        <v>0.48</v>
      </c>
      <c r="S331" s="194">
        <v>0</v>
      </c>
      <c r="T331" s="195">
        <f t="shared" si="13"/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6" t="s">
        <v>322</v>
      </c>
      <c r="AT331" s="196" t="s">
        <v>239</v>
      </c>
      <c r="AU331" s="196" t="s">
        <v>89</v>
      </c>
      <c r="AY331" s="18" t="s">
        <v>137</v>
      </c>
      <c r="BE331" s="197">
        <f t="shared" si="14"/>
        <v>0</v>
      </c>
      <c r="BF331" s="197">
        <f t="shared" si="15"/>
        <v>0</v>
      </c>
      <c r="BG331" s="197">
        <f t="shared" si="16"/>
        <v>0</v>
      </c>
      <c r="BH331" s="197">
        <f t="shared" si="17"/>
        <v>0</v>
      </c>
      <c r="BI331" s="197">
        <f t="shared" si="18"/>
        <v>0</v>
      </c>
      <c r="BJ331" s="18" t="s">
        <v>36</v>
      </c>
      <c r="BK331" s="197">
        <f t="shared" si="19"/>
        <v>0</v>
      </c>
      <c r="BL331" s="18" t="s">
        <v>238</v>
      </c>
      <c r="BM331" s="196" t="s">
        <v>552</v>
      </c>
    </row>
    <row r="332" spans="1:65" s="2" customFormat="1" ht="24.2" customHeight="1">
      <c r="A332" s="35"/>
      <c r="B332" s="36"/>
      <c r="C332" s="232" t="s">
        <v>553</v>
      </c>
      <c r="D332" s="232" t="s">
        <v>239</v>
      </c>
      <c r="E332" s="233" t="s">
        <v>554</v>
      </c>
      <c r="F332" s="234" t="s">
        <v>555</v>
      </c>
      <c r="G332" s="235" t="s">
        <v>159</v>
      </c>
      <c r="H332" s="236">
        <v>3</v>
      </c>
      <c r="I332" s="237"/>
      <c r="J332" s="238">
        <f t="shared" si="10"/>
        <v>0</v>
      </c>
      <c r="K332" s="239"/>
      <c r="L332" s="240"/>
      <c r="M332" s="241" t="s">
        <v>1</v>
      </c>
      <c r="N332" s="242" t="s">
        <v>45</v>
      </c>
      <c r="O332" s="72"/>
      <c r="P332" s="194">
        <f t="shared" si="11"/>
        <v>0</v>
      </c>
      <c r="Q332" s="194">
        <v>5.2999999999999999E-2</v>
      </c>
      <c r="R332" s="194">
        <f t="shared" si="12"/>
        <v>0.159</v>
      </c>
      <c r="S332" s="194">
        <v>0</v>
      </c>
      <c r="T332" s="195">
        <f t="shared" si="13"/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6" t="s">
        <v>322</v>
      </c>
      <c r="AT332" s="196" t="s">
        <v>239</v>
      </c>
      <c r="AU332" s="196" t="s">
        <v>89</v>
      </c>
      <c r="AY332" s="18" t="s">
        <v>137</v>
      </c>
      <c r="BE332" s="197">
        <f t="shared" si="14"/>
        <v>0</v>
      </c>
      <c r="BF332" s="197">
        <f t="shared" si="15"/>
        <v>0</v>
      </c>
      <c r="BG332" s="197">
        <f t="shared" si="16"/>
        <v>0</v>
      </c>
      <c r="BH332" s="197">
        <f t="shared" si="17"/>
        <v>0</v>
      </c>
      <c r="BI332" s="197">
        <f t="shared" si="18"/>
        <v>0</v>
      </c>
      <c r="BJ332" s="18" t="s">
        <v>36</v>
      </c>
      <c r="BK332" s="197">
        <f t="shared" si="19"/>
        <v>0</v>
      </c>
      <c r="BL332" s="18" t="s">
        <v>238</v>
      </c>
      <c r="BM332" s="196" t="s">
        <v>556</v>
      </c>
    </row>
    <row r="333" spans="1:65" s="2" customFormat="1" ht="24.2" customHeight="1">
      <c r="A333" s="35"/>
      <c r="B333" s="36"/>
      <c r="C333" s="184" t="s">
        <v>557</v>
      </c>
      <c r="D333" s="184" t="s">
        <v>140</v>
      </c>
      <c r="E333" s="185" t="s">
        <v>558</v>
      </c>
      <c r="F333" s="186" t="s">
        <v>559</v>
      </c>
      <c r="G333" s="187" t="s">
        <v>159</v>
      </c>
      <c r="H333" s="188">
        <v>4</v>
      </c>
      <c r="I333" s="189"/>
      <c r="J333" s="190">
        <f t="shared" si="10"/>
        <v>0</v>
      </c>
      <c r="K333" s="191"/>
      <c r="L333" s="40"/>
      <c r="M333" s="192" t="s">
        <v>1</v>
      </c>
      <c r="N333" s="193" t="s">
        <v>45</v>
      </c>
      <c r="O333" s="72"/>
      <c r="P333" s="194">
        <f t="shared" si="11"/>
        <v>0</v>
      </c>
      <c r="Q333" s="194">
        <v>0</v>
      </c>
      <c r="R333" s="194">
        <f t="shared" si="12"/>
        <v>0</v>
      </c>
      <c r="S333" s="194">
        <v>0</v>
      </c>
      <c r="T333" s="195">
        <f t="shared" si="13"/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6" t="s">
        <v>238</v>
      </c>
      <c r="AT333" s="196" t="s">
        <v>140</v>
      </c>
      <c r="AU333" s="196" t="s">
        <v>89</v>
      </c>
      <c r="AY333" s="18" t="s">
        <v>137</v>
      </c>
      <c r="BE333" s="197">
        <f t="shared" si="14"/>
        <v>0</v>
      </c>
      <c r="BF333" s="197">
        <f t="shared" si="15"/>
        <v>0</v>
      </c>
      <c r="BG333" s="197">
        <f t="shared" si="16"/>
        <v>0</v>
      </c>
      <c r="BH333" s="197">
        <f t="shared" si="17"/>
        <v>0</v>
      </c>
      <c r="BI333" s="197">
        <f t="shared" si="18"/>
        <v>0</v>
      </c>
      <c r="BJ333" s="18" t="s">
        <v>36</v>
      </c>
      <c r="BK333" s="197">
        <f t="shared" si="19"/>
        <v>0</v>
      </c>
      <c r="BL333" s="18" t="s">
        <v>238</v>
      </c>
      <c r="BM333" s="196" t="s">
        <v>560</v>
      </c>
    </row>
    <row r="334" spans="1:65" s="2" customFormat="1" ht="24.2" customHeight="1">
      <c r="A334" s="35"/>
      <c r="B334" s="36"/>
      <c r="C334" s="232" t="s">
        <v>561</v>
      </c>
      <c r="D334" s="232" t="s">
        <v>239</v>
      </c>
      <c r="E334" s="233" t="s">
        <v>562</v>
      </c>
      <c r="F334" s="234" t="s">
        <v>563</v>
      </c>
      <c r="G334" s="235" t="s">
        <v>159</v>
      </c>
      <c r="H334" s="236">
        <v>4</v>
      </c>
      <c r="I334" s="237"/>
      <c r="J334" s="238">
        <f t="shared" si="10"/>
        <v>0</v>
      </c>
      <c r="K334" s="239"/>
      <c r="L334" s="240"/>
      <c r="M334" s="241" t="s">
        <v>1</v>
      </c>
      <c r="N334" s="242" t="s">
        <v>45</v>
      </c>
      <c r="O334" s="72"/>
      <c r="P334" s="194">
        <f t="shared" si="11"/>
        <v>0</v>
      </c>
      <c r="Q334" s="194">
        <v>8.5999999999999993E-2</v>
      </c>
      <c r="R334" s="194">
        <f t="shared" si="12"/>
        <v>0.34399999999999997</v>
      </c>
      <c r="S334" s="194">
        <v>0</v>
      </c>
      <c r="T334" s="195">
        <f t="shared" si="13"/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96" t="s">
        <v>322</v>
      </c>
      <c r="AT334" s="196" t="s">
        <v>239</v>
      </c>
      <c r="AU334" s="196" t="s">
        <v>89</v>
      </c>
      <c r="AY334" s="18" t="s">
        <v>137</v>
      </c>
      <c r="BE334" s="197">
        <f t="shared" si="14"/>
        <v>0</v>
      </c>
      <c r="BF334" s="197">
        <f t="shared" si="15"/>
        <v>0</v>
      </c>
      <c r="BG334" s="197">
        <f t="shared" si="16"/>
        <v>0</v>
      </c>
      <c r="BH334" s="197">
        <f t="shared" si="17"/>
        <v>0</v>
      </c>
      <c r="BI334" s="197">
        <f t="shared" si="18"/>
        <v>0</v>
      </c>
      <c r="BJ334" s="18" t="s">
        <v>36</v>
      </c>
      <c r="BK334" s="197">
        <f t="shared" si="19"/>
        <v>0</v>
      </c>
      <c r="BL334" s="18" t="s">
        <v>238</v>
      </c>
      <c r="BM334" s="196" t="s">
        <v>564</v>
      </c>
    </row>
    <row r="335" spans="1:65" s="2" customFormat="1" ht="21.75" customHeight="1">
      <c r="A335" s="35"/>
      <c r="B335" s="36"/>
      <c r="C335" s="184" t="s">
        <v>565</v>
      </c>
      <c r="D335" s="184" t="s">
        <v>140</v>
      </c>
      <c r="E335" s="185" t="s">
        <v>566</v>
      </c>
      <c r="F335" s="186" t="s">
        <v>567</v>
      </c>
      <c r="G335" s="187" t="s">
        <v>159</v>
      </c>
      <c r="H335" s="188">
        <v>22</v>
      </c>
      <c r="I335" s="189"/>
      <c r="J335" s="190">
        <f t="shared" si="10"/>
        <v>0</v>
      </c>
      <c r="K335" s="191"/>
      <c r="L335" s="40"/>
      <c r="M335" s="192" t="s">
        <v>1</v>
      </c>
      <c r="N335" s="193" t="s">
        <v>45</v>
      </c>
      <c r="O335" s="72"/>
      <c r="P335" s="194">
        <f t="shared" si="11"/>
        <v>0</v>
      </c>
      <c r="Q335" s="194">
        <v>0</v>
      </c>
      <c r="R335" s="194">
        <f t="shared" si="12"/>
        <v>0</v>
      </c>
      <c r="S335" s="194">
        <v>0</v>
      </c>
      <c r="T335" s="195">
        <f t="shared" si="13"/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6" t="s">
        <v>238</v>
      </c>
      <c r="AT335" s="196" t="s">
        <v>140</v>
      </c>
      <c r="AU335" s="196" t="s">
        <v>89</v>
      </c>
      <c r="AY335" s="18" t="s">
        <v>137</v>
      </c>
      <c r="BE335" s="197">
        <f t="shared" si="14"/>
        <v>0</v>
      </c>
      <c r="BF335" s="197">
        <f t="shared" si="15"/>
        <v>0</v>
      </c>
      <c r="BG335" s="197">
        <f t="shared" si="16"/>
        <v>0</v>
      </c>
      <c r="BH335" s="197">
        <f t="shared" si="17"/>
        <v>0</v>
      </c>
      <c r="BI335" s="197">
        <f t="shared" si="18"/>
        <v>0</v>
      </c>
      <c r="BJ335" s="18" t="s">
        <v>36</v>
      </c>
      <c r="BK335" s="197">
        <f t="shared" si="19"/>
        <v>0</v>
      </c>
      <c r="BL335" s="18" t="s">
        <v>238</v>
      </c>
      <c r="BM335" s="196" t="s">
        <v>568</v>
      </c>
    </row>
    <row r="336" spans="1:65" s="2" customFormat="1" ht="24.2" customHeight="1">
      <c r="A336" s="35"/>
      <c r="B336" s="36"/>
      <c r="C336" s="184" t="s">
        <v>569</v>
      </c>
      <c r="D336" s="184" t="s">
        <v>140</v>
      </c>
      <c r="E336" s="185" t="s">
        <v>570</v>
      </c>
      <c r="F336" s="186" t="s">
        <v>571</v>
      </c>
      <c r="G336" s="187" t="s">
        <v>354</v>
      </c>
      <c r="H336" s="257"/>
      <c r="I336" s="189"/>
      <c r="J336" s="190">
        <f t="shared" si="10"/>
        <v>0</v>
      </c>
      <c r="K336" s="191"/>
      <c r="L336" s="40"/>
      <c r="M336" s="192" t="s">
        <v>1</v>
      </c>
      <c r="N336" s="193" t="s">
        <v>45</v>
      </c>
      <c r="O336" s="72"/>
      <c r="P336" s="194">
        <f t="shared" si="11"/>
        <v>0</v>
      </c>
      <c r="Q336" s="194">
        <v>0</v>
      </c>
      <c r="R336" s="194">
        <f t="shared" si="12"/>
        <v>0</v>
      </c>
      <c r="S336" s="194">
        <v>0</v>
      </c>
      <c r="T336" s="195">
        <f t="shared" si="13"/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96" t="s">
        <v>238</v>
      </c>
      <c r="AT336" s="196" t="s">
        <v>140</v>
      </c>
      <c r="AU336" s="196" t="s">
        <v>89</v>
      </c>
      <c r="AY336" s="18" t="s">
        <v>137</v>
      </c>
      <c r="BE336" s="197">
        <f t="shared" si="14"/>
        <v>0</v>
      </c>
      <c r="BF336" s="197">
        <f t="shared" si="15"/>
        <v>0</v>
      </c>
      <c r="BG336" s="197">
        <f t="shared" si="16"/>
        <v>0</v>
      </c>
      <c r="BH336" s="197">
        <f t="shared" si="17"/>
        <v>0</v>
      </c>
      <c r="BI336" s="197">
        <f t="shared" si="18"/>
        <v>0</v>
      </c>
      <c r="BJ336" s="18" t="s">
        <v>36</v>
      </c>
      <c r="BK336" s="197">
        <f t="shared" si="19"/>
        <v>0</v>
      </c>
      <c r="BL336" s="18" t="s">
        <v>238</v>
      </c>
      <c r="BM336" s="196" t="s">
        <v>572</v>
      </c>
    </row>
    <row r="337" spans="1:65" s="12" customFormat="1" ht="22.9" customHeight="1">
      <c r="B337" s="168"/>
      <c r="C337" s="169"/>
      <c r="D337" s="170" t="s">
        <v>79</v>
      </c>
      <c r="E337" s="182" t="s">
        <v>573</v>
      </c>
      <c r="F337" s="182" t="s">
        <v>574</v>
      </c>
      <c r="G337" s="169"/>
      <c r="H337" s="169"/>
      <c r="I337" s="172"/>
      <c r="J337" s="183">
        <f>BK337</f>
        <v>0</v>
      </c>
      <c r="K337" s="169"/>
      <c r="L337" s="174"/>
      <c r="M337" s="175"/>
      <c r="N337" s="176"/>
      <c r="O337" s="176"/>
      <c r="P337" s="177">
        <f>SUM(P338:P355)</f>
        <v>0</v>
      </c>
      <c r="Q337" s="176"/>
      <c r="R337" s="177">
        <f>SUM(R338:R355)</f>
        <v>5.6525030000000003</v>
      </c>
      <c r="S337" s="176"/>
      <c r="T337" s="178">
        <f>SUM(T338:T355)</f>
        <v>3.7045499999999998</v>
      </c>
      <c r="AR337" s="179" t="s">
        <v>89</v>
      </c>
      <c r="AT337" s="180" t="s">
        <v>79</v>
      </c>
      <c r="AU337" s="180" t="s">
        <v>36</v>
      </c>
      <c r="AY337" s="179" t="s">
        <v>137</v>
      </c>
      <c r="BK337" s="181">
        <f>SUM(BK338:BK355)</f>
        <v>0</v>
      </c>
    </row>
    <row r="338" spans="1:65" s="2" customFormat="1" ht="24.2" customHeight="1">
      <c r="A338" s="35"/>
      <c r="B338" s="36"/>
      <c r="C338" s="184" t="s">
        <v>575</v>
      </c>
      <c r="D338" s="184" t="s">
        <v>140</v>
      </c>
      <c r="E338" s="185" t="s">
        <v>576</v>
      </c>
      <c r="F338" s="186" t="s">
        <v>577</v>
      </c>
      <c r="G338" s="187" t="s">
        <v>143</v>
      </c>
      <c r="H338" s="188">
        <v>135.69999999999999</v>
      </c>
      <c r="I338" s="189"/>
      <c r="J338" s="190">
        <f>ROUND(I338*H338,1)</f>
        <v>0</v>
      </c>
      <c r="K338" s="191"/>
      <c r="L338" s="40"/>
      <c r="M338" s="192" t="s">
        <v>1</v>
      </c>
      <c r="N338" s="193" t="s">
        <v>45</v>
      </c>
      <c r="O338" s="72"/>
      <c r="P338" s="194">
        <f>O338*H338</f>
        <v>0</v>
      </c>
      <c r="Q338" s="194">
        <v>5.0000000000000002E-5</v>
      </c>
      <c r="R338" s="194">
        <f>Q338*H338</f>
        <v>6.7849999999999994E-3</v>
      </c>
      <c r="S338" s="194">
        <v>0</v>
      </c>
      <c r="T338" s="195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6" t="s">
        <v>238</v>
      </c>
      <c r="AT338" s="196" t="s">
        <v>140</v>
      </c>
      <c r="AU338" s="196" t="s">
        <v>89</v>
      </c>
      <c r="AY338" s="18" t="s">
        <v>137</v>
      </c>
      <c r="BE338" s="197">
        <f>IF(N338="základní",J338,0)</f>
        <v>0</v>
      </c>
      <c r="BF338" s="197">
        <f>IF(N338="snížená",J338,0)</f>
        <v>0</v>
      </c>
      <c r="BG338" s="197">
        <f>IF(N338="zákl. přenesená",J338,0)</f>
        <v>0</v>
      </c>
      <c r="BH338" s="197">
        <f>IF(N338="sníž. přenesená",J338,0)</f>
        <v>0</v>
      </c>
      <c r="BI338" s="197">
        <f>IF(N338="nulová",J338,0)</f>
        <v>0</v>
      </c>
      <c r="BJ338" s="18" t="s">
        <v>36</v>
      </c>
      <c r="BK338" s="197">
        <f>ROUND(I338*H338,1)</f>
        <v>0</v>
      </c>
      <c r="BL338" s="18" t="s">
        <v>238</v>
      </c>
      <c r="BM338" s="196" t="s">
        <v>578</v>
      </c>
    </row>
    <row r="339" spans="1:65" s="13" customFormat="1" ht="11.25">
      <c r="B339" s="198"/>
      <c r="C339" s="199"/>
      <c r="D339" s="200" t="s">
        <v>146</v>
      </c>
      <c r="E339" s="201" t="s">
        <v>1</v>
      </c>
      <c r="F339" s="202" t="s">
        <v>579</v>
      </c>
      <c r="G339" s="199"/>
      <c r="H339" s="203">
        <v>97.58</v>
      </c>
      <c r="I339" s="204"/>
      <c r="J339" s="199"/>
      <c r="K339" s="199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146</v>
      </c>
      <c r="AU339" s="209" t="s">
        <v>89</v>
      </c>
      <c r="AV339" s="13" t="s">
        <v>89</v>
      </c>
      <c r="AW339" s="13" t="s">
        <v>35</v>
      </c>
      <c r="AX339" s="13" t="s">
        <v>80</v>
      </c>
      <c r="AY339" s="209" t="s">
        <v>137</v>
      </c>
    </row>
    <row r="340" spans="1:65" s="13" customFormat="1" ht="11.25">
      <c r="B340" s="198"/>
      <c r="C340" s="199"/>
      <c r="D340" s="200" t="s">
        <v>146</v>
      </c>
      <c r="E340" s="201" t="s">
        <v>1</v>
      </c>
      <c r="F340" s="202" t="s">
        <v>580</v>
      </c>
      <c r="G340" s="199"/>
      <c r="H340" s="203">
        <v>38.119999999999997</v>
      </c>
      <c r="I340" s="204"/>
      <c r="J340" s="199"/>
      <c r="K340" s="199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146</v>
      </c>
      <c r="AU340" s="209" t="s">
        <v>89</v>
      </c>
      <c r="AV340" s="13" t="s">
        <v>89</v>
      </c>
      <c r="AW340" s="13" t="s">
        <v>35</v>
      </c>
      <c r="AX340" s="13" t="s">
        <v>80</v>
      </c>
      <c r="AY340" s="209" t="s">
        <v>137</v>
      </c>
    </row>
    <row r="341" spans="1:65" s="14" customFormat="1" ht="11.25">
      <c r="B341" s="210"/>
      <c r="C341" s="211"/>
      <c r="D341" s="200" t="s">
        <v>146</v>
      </c>
      <c r="E341" s="212" t="s">
        <v>1</v>
      </c>
      <c r="F341" s="213" t="s">
        <v>151</v>
      </c>
      <c r="G341" s="211"/>
      <c r="H341" s="214">
        <v>135.69999999999999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146</v>
      </c>
      <c r="AU341" s="220" t="s">
        <v>89</v>
      </c>
      <c r="AV341" s="14" t="s">
        <v>144</v>
      </c>
      <c r="AW341" s="14" t="s">
        <v>35</v>
      </c>
      <c r="AX341" s="14" t="s">
        <v>36</v>
      </c>
      <c r="AY341" s="220" t="s">
        <v>137</v>
      </c>
    </row>
    <row r="342" spans="1:65" s="2" customFormat="1" ht="24.2" customHeight="1">
      <c r="A342" s="35"/>
      <c r="B342" s="36"/>
      <c r="C342" s="184" t="s">
        <v>581</v>
      </c>
      <c r="D342" s="184" t="s">
        <v>140</v>
      </c>
      <c r="E342" s="185" t="s">
        <v>582</v>
      </c>
      <c r="F342" s="186" t="s">
        <v>583</v>
      </c>
      <c r="G342" s="187" t="s">
        <v>159</v>
      </c>
      <c r="H342" s="188">
        <v>300</v>
      </c>
      <c r="I342" s="189"/>
      <c r="J342" s="190">
        <f>ROUND(I342*H342,1)</f>
        <v>0</v>
      </c>
      <c r="K342" s="191"/>
      <c r="L342" s="40"/>
      <c r="M342" s="192" t="s">
        <v>1</v>
      </c>
      <c r="N342" s="193" t="s">
        <v>45</v>
      </c>
      <c r="O342" s="72"/>
      <c r="P342" s="194">
        <f>O342*H342</f>
        <v>0</v>
      </c>
      <c r="Q342" s="194">
        <v>7.8200000000000006E-3</v>
      </c>
      <c r="R342" s="194">
        <f>Q342*H342</f>
        <v>2.3460000000000001</v>
      </c>
      <c r="S342" s="194">
        <v>1.167E-2</v>
      </c>
      <c r="T342" s="195">
        <f>S342*H342</f>
        <v>3.5009999999999999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6" t="s">
        <v>238</v>
      </c>
      <c r="AT342" s="196" t="s">
        <v>140</v>
      </c>
      <c r="AU342" s="196" t="s">
        <v>89</v>
      </c>
      <c r="AY342" s="18" t="s">
        <v>137</v>
      </c>
      <c r="BE342" s="197">
        <f>IF(N342="základní",J342,0)</f>
        <v>0</v>
      </c>
      <c r="BF342" s="197">
        <f>IF(N342="snížená",J342,0)</f>
        <v>0</v>
      </c>
      <c r="BG342" s="197">
        <f>IF(N342="zákl. přenesená",J342,0)</f>
        <v>0</v>
      </c>
      <c r="BH342" s="197">
        <f>IF(N342="sníž. přenesená",J342,0)</f>
        <v>0</v>
      </c>
      <c r="BI342" s="197">
        <f>IF(N342="nulová",J342,0)</f>
        <v>0</v>
      </c>
      <c r="BJ342" s="18" t="s">
        <v>36</v>
      </c>
      <c r="BK342" s="197">
        <f>ROUND(I342*H342,1)</f>
        <v>0</v>
      </c>
      <c r="BL342" s="18" t="s">
        <v>238</v>
      </c>
      <c r="BM342" s="196" t="s">
        <v>584</v>
      </c>
    </row>
    <row r="343" spans="1:65" s="13" customFormat="1" ht="11.25">
      <c r="B343" s="198"/>
      <c r="C343" s="199"/>
      <c r="D343" s="200" t="s">
        <v>146</v>
      </c>
      <c r="E343" s="201" t="s">
        <v>1</v>
      </c>
      <c r="F343" s="202" t="s">
        <v>585</v>
      </c>
      <c r="G343" s="199"/>
      <c r="H343" s="203">
        <v>300</v>
      </c>
      <c r="I343" s="204"/>
      <c r="J343" s="199"/>
      <c r="K343" s="199"/>
      <c r="L343" s="205"/>
      <c r="M343" s="206"/>
      <c r="N343" s="207"/>
      <c r="O343" s="207"/>
      <c r="P343" s="207"/>
      <c r="Q343" s="207"/>
      <c r="R343" s="207"/>
      <c r="S343" s="207"/>
      <c r="T343" s="208"/>
      <c r="AT343" s="209" t="s">
        <v>146</v>
      </c>
      <c r="AU343" s="209" t="s">
        <v>89</v>
      </c>
      <c r="AV343" s="13" t="s">
        <v>89</v>
      </c>
      <c r="AW343" s="13" t="s">
        <v>35</v>
      </c>
      <c r="AX343" s="13" t="s">
        <v>36</v>
      </c>
      <c r="AY343" s="209" t="s">
        <v>137</v>
      </c>
    </row>
    <row r="344" spans="1:65" s="2" customFormat="1" ht="16.5" customHeight="1">
      <c r="A344" s="35"/>
      <c r="B344" s="36"/>
      <c r="C344" s="232" t="s">
        <v>586</v>
      </c>
      <c r="D344" s="232" t="s">
        <v>239</v>
      </c>
      <c r="E344" s="233" t="s">
        <v>587</v>
      </c>
      <c r="F344" s="234" t="s">
        <v>588</v>
      </c>
      <c r="G344" s="235" t="s">
        <v>143</v>
      </c>
      <c r="H344" s="236">
        <v>29.7</v>
      </c>
      <c r="I344" s="237"/>
      <c r="J344" s="238">
        <f>ROUND(I344*H344,1)</f>
        <v>0</v>
      </c>
      <c r="K344" s="239"/>
      <c r="L344" s="240"/>
      <c r="M344" s="241" t="s">
        <v>1</v>
      </c>
      <c r="N344" s="242" t="s">
        <v>45</v>
      </c>
      <c r="O344" s="72"/>
      <c r="P344" s="194">
        <f>O344*H344</f>
        <v>0</v>
      </c>
      <c r="Q344" s="194">
        <v>5.8999999999999997E-2</v>
      </c>
      <c r="R344" s="194">
        <f>Q344*H344</f>
        <v>1.7523</v>
      </c>
      <c r="S344" s="194">
        <v>0</v>
      </c>
      <c r="T344" s="195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6" t="s">
        <v>322</v>
      </c>
      <c r="AT344" s="196" t="s">
        <v>239</v>
      </c>
      <c r="AU344" s="196" t="s">
        <v>89</v>
      </c>
      <c r="AY344" s="18" t="s">
        <v>137</v>
      </c>
      <c r="BE344" s="197">
        <f>IF(N344="základní",J344,0)</f>
        <v>0</v>
      </c>
      <c r="BF344" s="197">
        <f>IF(N344="snížená",J344,0)</f>
        <v>0</v>
      </c>
      <c r="BG344" s="197">
        <f>IF(N344="zákl. přenesená",J344,0)</f>
        <v>0</v>
      </c>
      <c r="BH344" s="197">
        <f>IF(N344="sníž. přenesená",J344,0)</f>
        <v>0</v>
      </c>
      <c r="BI344" s="197">
        <f>IF(N344="nulová",J344,0)</f>
        <v>0</v>
      </c>
      <c r="BJ344" s="18" t="s">
        <v>36</v>
      </c>
      <c r="BK344" s="197">
        <f>ROUND(I344*H344,1)</f>
        <v>0</v>
      </c>
      <c r="BL344" s="18" t="s">
        <v>238</v>
      </c>
      <c r="BM344" s="196" t="s">
        <v>589</v>
      </c>
    </row>
    <row r="345" spans="1:65" s="13" customFormat="1" ht="11.25">
      <c r="B345" s="198"/>
      <c r="C345" s="199"/>
      <c r="D345" s="200" t="s">
        <v>146</v>
      </c>
      <c r="E345" s="201" t="s">
        <v>1</v>
      </c>
      <c r="F345" s="202" t="s">
        <v>590</v>
      </c>
      <c r="G345" s="199"/>
      <c r="H345" s="203">
        <v>29.7</v>
      </c>
      <c r="I345" s="204"/>
      <c r="J345" s="199"/>
      <c r="K345" s="199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146</v>
      </c>
      <c r="AU345" s="209" t="s">
        <v>89</v>
      </c>
      <c r="AV345" s="13" t="s">
        <v>89</v>
      </c>
      <c r="AW345" s="13" t="s">
        <v>35</v>
      </c>
      <c r="AX345" s="13" t="s">
        <v>36</v>
      </c>
      <c r="AY345" s="209" t="s">
        <v>137</v>
      </c>
    </row>
    <row r="346" spans="1:65" s="2" customFormat="1" ht="24.2" customHeight="1">
      <c r="A346" s="35"/>
      <c r="B346" s="36"/>
      <c r="C346" s="184" t="s">
        <v>591</v>
      </c>
      <c r="D346" s="184" t="s">
        <v>140</v>
      </c>
      <c r="E346" s="185" t="s">
        <v>592</v>
      </c>
      <c r="F346" s="186" t="s">
        <v>593</v>
      </c>
      <c r="G346" s="187" t="s">
        <v>143</v>
      </c>
      <c r="H346" s="188">
        <v>135.69999999999999</v>
      </c>
      <c r="I346" s="189"/>
      <c r="J346" s="190">
        <f>ROUND(I346*H346,1)</f>
        <v>0</v>
      </c>
      <c r="K346" s="191"/>
      <c r="L346" s="40"/>
      <c r="M346" s="192" t="s">
        <v>1</v>
      </c>
      <c r="N346" s="193" t="s">
        <v>45</v>
      </c>
      <c r="O346" s="72"/>
      <c r="P346" s="194">
        <f>O346*H346</f>
        <v>0</v>
      </c>
      <c r="Q346" s="194">
        <v>1.5E-3</v>
      </c>
      <c r="R346" s="194">
        <f>Q346*H346</f>
        <v>0.20354999999999998</v>
      </c>
      <c r="S346" s="194">
        <v>1.5E-3</v>
      </c>
      <c r="T346" s="195">
        <f>S346*H346</f>
        <v>0.20354999999999998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6" t="s">
        <v>238</v>
      </c>
      <c r="AT346" s="196" t="s">
        <v>140</v>
      </c>
      <c r="AU346" s="196" t="s">
        <v>89</v>
      </c>
      <c r="AY346" s="18" t="s">
        <v>137</v>
      </c>
      <c r="BE346" s="197">
        <f>IF(N346="základní",J346,0)</f>
        <v>0</v>
      </c>
      <c r="BF346" s="197">
        <f>IF(N346="snížená",J346,0)</f>
        <v>0</v>
      </c>
      <c r="BG346" s="197">
        <f>IF(N346="zákl. přenesená",J346,0)</f>
        <v>0</v>
      </c>
      <c r="BH346" s="197">
        <f>IF(N346="sníž. přenesená",J346,0)</f>
        <v>0</v>
      </c>
      <c r="BI346" s="197">
        <f>IF(N346="nulová",J346,0)</f>
        <v>0</v>
      </c>
      <c r="BJ346" s="18" t="s">
        <v>36</v>
      </c>
      <c r="BK346" s="197">
        <f>ROUND(I346*H346,1)</f>
        <v>0</v>
      </c>
      <c r="BL346" s="18" t="s">
        <v>238</v>
      </c>
      <c r="BM346" s="196" t="s">
        <v>594</v>
      </c>
    </row>
    <row r="347" spans="1:65" s="2" customFormat="1" ht="24.2" customHeight="1">
      <c r="A347" s="35"/>
      <c r="B347" s="36"/>
      <c r="C347" s="184" t="s">
        <v>595</v>
      </c>
      <c r="D347" s="184" t="s">
        <v>140</v>
      </c>
      <c r="E347" s="185" t="s">
        <v>596</v>
      </c>
      <c r="F347" s="186" t="s">
        <v>597</v>
      </c>
      <c r="G347" s="187" t="s">
        <v>143</v>
      </c>
      <c r="H347" s="188">
        <v>35.1</v>
      </c>
      <c r="I347" s="189"/>
      <c r="J347" s="190">
        <f>ROUND(I347*H347,1)</f>
        <v>0</v>
      </c>
      <c r="K347" s="191"/>
      <c r="L347" s="40"/>
      <c r="M347" s="192" t="s">
        <v>1</v>
      </c>
      <c r="N347" s="193" t="s">
        <v>45</v>
      </c>
      <c r="O347" s="72"/>
      <c r="P347" s="194">
        <f>O347*H347</f>
        <v>0</v>
      </c>
      <c r="Q347" s="194">
        <v>0</v>
      </c>
      <c r="R347" s="194">
        <f>Q347*H347</f>
        <v>0</v>
      </c>
      <c r="S347" s="194">
        <v>0</v>
      </c>
      <c r="T347" s="195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6" t="s">
        <v>238</v>
      </c>
      <c r="AT347" s="196" t="s">
        <v>140</v>
      </c>
      <c r="AU347" s="196" t="s">
        <v>89</v>
      </c>
      <c r="AY347" s="18" t="s">
        <v>137</v>
      </c>
      <c r="BE347" s="197">
        <f>IF(N347="základní",J347,0)</f>
        <v>0</v>
      </c>
      <c r="BF347" s="197">
        <f>IF(N347="snížená",J347,0)</f>
        <v>0</v>
      </c>
      <c r="BG347" s="197">
        <f>IF(N347="zákl. přenesená",J347,0)</f>
        <v>0</v>
      </c>
      <c r="BH347" s="197">
        <f>IF(N347="sníž. přenesená",J347,0)</f>
        <v>0</v>
      </c>
      <c r="BI347" s="197">
        <f>IF(N347="nulová",J347,0)</f>
        <v>0</v>
      </c>
      <c r="BJ347" s="18" t="s">
        <v>36</v>
      </c>
      <c r="BK347" s="197">
        <f>ROUND(I347*H347,1)</f>
        <v>0</v>
      </c>
      <c r="BL347" s="18" t="s">
        <v>238</v>
      </c>
      <c r="BM347" s="196" t="s">
        <v>598</v>
      </c>
    </row>
    <row r="348" spans="1:65" s="13" customFormat="1" ht="22.5">
      <c r="B348" s="198"/>
      <c r="C348" s="199"/>
      <c r="D348" s="200" t="s">
        <v>146</v>
      </c>
      <c r="E348" s="201" t="s">
        <v>1</v>
      </c>
      <c r="F348" s="202" t="s">
        <v>599</v>
      </c>
      <c r="G348" s="199"/>
      <c r="H348" s="203">
        <v>35.1</v>
      </c>
      <c r="I348" s="204"/>
      <c r="J348" s="199"/>
      <c r="K348" s="199"/>
      <c r="L348" s="205"/>
      <c r="M348" s="206"/>
      <c r="N348" s="207"/>
      <c r="O348" s="207"/>
      <c r="P348" s="207"/>
      <c r="Q348" s="207"/>
      <c r="R348" s="207"/>
      <c r="S348" s="207"/>
      <c r="T348" s="208"/>
      <c r="AT348" s="209" t="s">
        <v>146</v>
      </c>
      <c r="AU348" s="209" t="s">
        <v>89</v>
      </c>
      <c r="AV348" s="13" t="s">
        <v>89</v>
      </c>
      <c r="AW348" s="13" t="s">
        <v>35</v>
      </c>
      <c r="AX348" s="13" t="s">
        <v>36</v>
      </c>
      <c r="AY348" s="209" t="s">
        <v>137</v>
      </c>
    </row>
    <row r="349" spans="1:65" s="2" customFormat="1" ht="16.5" customHeight="1">
      <c r="A349" s="35"/>
      <c r="B349" s="36"/>
      <c r="C349" s="184" t="s">
        <v>600</v>
      </c>
      <c r="D349" s="184" t="s">
        <v>140</v>
      </c>
      <c r="E349" s="185" t="s">
        <v>601</v>
      </c>
      <c r="F349" s="186" t="s">
        <v>602</v>
      </c>
      <c r="G349" s="187" t="s">
        <v>143</v>
      </c>
      <c r="H349" s="188">
        <v>35.1</v>
      </c>
      <c r="I349" s="189"/>
      <c r="J349" s="190">
        <f>ROUND(I349*H349,1)</f>
        <v>0</v>
      </c>
      <c r="K349" s="191"/>
      <c r="L349" s="40"/>
      <c r="M349" s="192" t="s">
        <v>1</v>
      </c>
      <c r="N349" s="193" t="s">
        <v>45</v>
      </c>
      <c r="O349" s="72"/>
      <c r="P349" s="194">
        <f>O349*H349</f>
        <v>0</v>
      </c>
      <c r="Q349" s="194">
        <v>2.9999999999999997E-4</v>
      </c>
      <c r="R349" s="194">
        <f>Q349*H349</f>
        <v>1.0529999999999999E-2</v>
      </c>
      <c r="S349" s="194">
        <v>0</v>
      </c>
      <c r="T349" s="195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6" t="s">
        <v>238</v>
      </c>
      <c r="AT349" s="196" t="s">
        <v>140</v>
      </c>
      <c r="AU349" s="196" t="s">
        <v>89</v>
      </c>
      <c r="AY349" s="18" t="s">
        <v>137</v>
      </c>
      <c r="BE349" s="197">
        <f>IF(N349="základní",J349,0)</f>
        <v>0</v>
      </c>
      <c r="BF349" s="197">
        <f>IF(N349="snížená",J349,0)</f>
        <v>0</v>
      </c>
      <c r="BG349" s="197">
        <f>IF(N349="zákl. přenesená",J349,0)</f>
        <v>0</v>
      </c>
      <c r="BH349" s="197">
        <f>IF(N349="sníž. přenesená",J349,0)</f>
        <v>0</v>
      </c>
      <c r="BI349" s="197">
        <f>IF(N349="nulová",J349,0)</f>
        <v>0</v>
      </c>
      <c r="BJ349" s="18" t="s">
        <v>36</v>
      </c>
      <c r="BK349" s="197">
        <f>ROUND(I349*H349,1)</f>
        <v>0</v>
      </c>
      <c r="BL349" s="18" t="s">
        <v>238</v>
      </c>
      <c r="BM349" s="196" t="s">
        <v>603</v>
      </c>
    </row>
    <row r="350" spans="1:65" s="2" customFormat="1" ht="24.2" customHeight="1">
      <c r="A350" s="35"/>
      <c r="B350" s="36"/>
      <c r="C350" s="184" t="s">
        <v>604</v>
      </c>
      <c r="D350" s="184" t="s">
        <v>140</v>
      </c>
      <c r="E350" s="185" t="s">
        <v>605</v>
      </c>
      <c r="F350" s="186" t="s">
        <v>606</v>
      </c>
      <c r="G350" s="187" t="s">
        <v>143</v>
      </c>
      <c r="H350" s="188">
        <v>35.1</v>
      </c>
      <c r="I350" s="189"/>
      <c r="J350" s="190">
        <f>ROUND(I350*H350,1)</f>
        <v>0</v>
      </c>
      <c r="K350" s="191"/>
      <c r="L350" s="40"/>
      <c r="M350" s="192" t="s">
        <v>1</v>
      </c>
      <c r="N350" s="193" t="s">
        <v>45</v>
      </c>
      <c r="O350" s="72"/>
      <c r="P350" s="194">
        <f>O350*H350</f>
        <v>0</v>
      </c>
      <c r="Q350" s="194">
        <v>7.5799999999999999E-3</v>
      </c>
      <c r="R350" s="194">
        <f>Q350*H350</f>
        <v>0.26605800000000002</v>
      </c>
      <c r="S350" s="194">
        <v>0</v>
      </c>
      <c r="T350" s="195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6" t="s">
        <v>238</v>
      </c>
      <c r="AT350" s="196" t="s">
        <v>140</v>
      </c>
      <c r="AU350" s="196" t="s">
        <v>89</v>
      </c>
      <c r="AY350" s="18" t="s">
        <v>137</v>
      </c>
      <c r="BE350" s="197">
        <f>IF(N350="základní",J350,0)</f>
        <v>0</v>
      </c>
      <c r="BF350" s="197">
        <f>IF(N350="snížená",J350,0)</f>
        <v>0</v>
      </c>
      <c r="BG350" s="197">
        <f>IF(N350="zákl. přenesená",J350,0)</f>
        <v>0</v>
      </c>
      <c r="BH350" s="197">
        <f>IF(N350="sníž. přenesená",J350,0)</f>
        <v>0</v>
      </c>
      <c r="BI350" s="197">
        <f>IF(N350="nulová",J350,0)</f>
        <v>0</v>
      </c>
      <c r="BJ350" s="18" t="s">
        <v>36</v>
      </c>
      <c r="BK350" s="197">
        <f>ROUND(I350*H350,1)</f>
        <v>0</v>
      </c>
      <c r="BL350" s="18" t="s">
        <v>238</v>
      </c>
      <c r="BM350" s="196" t="s">
        <v>607</v>
      </c>
    </row>
    <row r="351" spans="1:65" s="13" customFormat="1" ht="11.25">
      <c r="B351" s="198"/>
      <c r="C351" s="199"/>
      <c r="D351" s="200" t="s">
        <v>146</v>
      </c>
      <c r="E351" s="201" t="s">
        <v>1</v>
      </c>
      <c r="F351" s="202" t="s">
        <v>608</v>
      </c>
      <c r="G351" s="199"/>
      <c r="H351" s="203">
        <v>35.1</v>
      </c>
      <c r="I351" s="204"/>
      <c r="J351" s="199"/>
      <c r="K351" s="199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146</v>
      </c>
      <c r="AU351" s="209" t="s">
        <v>89</v>
      </c>
      <c r="AV351" s="13" t="s">
        <v>89</v>
      </c>
      <c r="AW351" s="13" t="s">
        <v>35</v>
      </c>
      <c r="AX351" s="13" t="s">
        <v>36</v>
      </c>
      <c r="AY351" s="209" t="s">
        <v>137</v>
      </c>
    </row>
    <row r="352" spans="1:65" s="2" customFormat="1" ht="33" customHeight="1">
      <c r="A352" s="35"/>
      <c r="B352" s="36"/>
      <c r="C352" s="184" t="s">
        <v>609</v>
      </c>
      <c r="D352" s="184" t="s">
        <v>140</v>
      </c>
      <c r="E352" s="185" t="s">
        <v>610</v>
      </c>
      <c r="F352" s="186" t="s">
        <v>611</v>
      </c>
      <c r="G352" s="187" t="s">
        <v>143</v>
      </c>
      <c r="H352" s="188">
        <v>35.1</v>
      </c>
      <c r="I352" s="189"/>
      <c r="J352" s="190">
        <f>ROUND(I352*H352,1)</f>
        <v>0</v>
      </c>
      <c r="K352" s="191"/>
      <c r="L352" s="40"/>
      <c r="M352" s="192" t="s">
        <v>1</v>
      </c>
      <c r="N352" s="193" t="s">
        <v>45</v>
      </c>
      <c r="O352" s="72"/>
      <c r="P352" s="194">
        <f>O352*H352</f>
        <v>0</v>
      </c>
      <c r="Q352" s="194">
        <v>6.0000000000000001E-3</v>
      </c>
      <c r="R352" s="194">
        <f>Q352*H352</f>
        <v>0.21060000000000001</v>
      </c>
      <c r="S352" s="194">
        <v>0</v>
      </c>
      <c r="T352" s="195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6" t="s">
        <v>238</v>
      </c>
      <c r="AT352" s="196" t="s">
        <v>140</v>
      </c>
      <c r="AU352" s="196" t="s">
        <v>89</v>
      </c>
      <c r="AY352" s="18" t="s">
        <v>137</v>
      </c>
      <c r="BE352" s="197">
        <f>IF(N352="základní",J352,0)</f>
        <v>0</v>
      </c>
      <c r="BF352" s="197">
        <f>IF(N352="snížená",J352,0)</f>
        <v>0</v>
      </c>
      <c r="BG352" s="197">
        <f>IF(N352="zákl. přenesená",J352,0)</f>
        <v>0</v>
      </c>
      <c r="BH352" s="197">
        <f>IF(N352="sníž. přenesená",J352,0)</f>
        <v>0</v>
      </c>
      <c r="BI352" s="197">
        <f>IF(N352="nulová",J352,0)</f>
        <v>0</v>
      </c>
      <c r="BJ352" s="18" t="s">
        <v>36</v>
      </c>
      <c r="BK352" s="197">
        <f>ROUND(I352*H352,1)</f>
        <v>0</v>
      </c>
      <c r="BL352" s="18" t="s">
        <v>238</v>
      </c>
      <c r="BM352" s="196" t="s">
        <v>612</v>
      </c>
    </row>
    <row r="353" spans="1:65" s="2" customFormat="1" ht="24.2" customHeight="1">
      <c r="A353" s="35"/>
      <c r="B353" s="36"/>
      <c r="C353" s="232" t="s">
        <v>613</v>
      </c>
      <c r="D353" s="232" t="s">
        <v>239</v>
      </c>
      <c r="E353" s="233" t="s">
        <v>614</v>
      </c>
      <c r="F353" s="234" t="s">
        <v>615</v>
      </c>
      <c r="G353" s="235" t="s">
        <v>143</v>
      </c>
      <c r="H353" s="236">
        <v>38.94</v>
      </c>
      <c r="I353" s="237"/>
      <c r="J353" s="238">
        <f>ROUND(I353*H353,1)</f>
        <v>0</v>
      </c>
      <c r="K353" s="239"/>
      <c r="L353" s="240"/>
      <c r="M353" s="241" t="s">
        <v>1</v>
      </c>
      <c r="N353" s="242" t="s">
        <v>45</v>
      </c>
      <c r="O353" s="72"/>
      <c r="P353" s="194">
        <f>O353*H353</f>
        <v>0</v>
      </c>
      <c r="Q353" s="194">
        <v>2.1999999999999999E-2</v>
      </c>
      <c r="R353" s="194">
        <f>Q353*H353</f>
        <v>0.85667999999999989</v>
      </c>
      <c r="S353" s="194">
        <v>0</v>
      </c>
      <c r="T353" s="195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6" t="s">
        <v>322</v>
      </c>
      <c r="AT353" s="196" t="s">
        <v>239</v>
      </c>
      <c r="AU353" s="196" t="s">
        <v>89</v>
      </c>
      <c r="AY353" s="18" t="s">
        <v>137</v>
      </c>
      <c r="BE353" s="197">
        <f>IF(N353="základní",J353,0)</f>
        <v>0</v>
      </c>
      <c r="BF353" s="197">
        <f>IF(N353="snížená",J353,0)</f>
        <v>0</v>
      </c>
      <c r="BG353" s="197">
        <f>IF(N353="zákl. přenesená",J353,0)</f>
        <v>0</v>
      </c>
      <c r="BH353" s="197">
        <f>IF(N353="sníž. přenesená",J353,0)</f>
        <v>0</v>
      </c>
      <c r="BI353" s="197">
        <f>IF(N353="nulová",J353,0)</f>
        <v>0</v>
      </c>
      <c r="BJ353" s="18" t="s">
        <v>36</v>
      </c>
      <c r="BK353" s="197">
        <f>ROUND(I353*H353,1)</f>
        <v>0</v>
      </c>
      <c r="BL353" s="18" t="s">
        <v>238</v>
      </c>
      <c r="BM353" s="196" t="s">
        <v>616</v>
      </c>
    </row>
    <row r="354" spans="1:65" s="13" customFormat="1" ht="11.25">
      <c r="B354" s="198"/>
      <c r="C354" s="199"/>
      <c r="D354" s="200" t="s">
        <v>146</v>
      </c>
      <c r="E354" s="201" t="s">
        <v>1</v>
      </c>
      <c r="F354" s="202" t="s">
        <v>617</v>
      </c>
      <c r="G354" s="199"/>
      <c r="H354" s="203">
        <v>38.94</v>
      </c>
      <c r="I354" s="204"/>
      <c r="J354" s="199"/>
      <c r="K354" s="199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146</v>
      </c>
      <c r="AU354" s="209" t="s">
        <v>89</v>
      </c>
      <c r="AV354" s="13" t="s">
        <v>89</v>
      </c>
      <c r="AW354" s="13" t="s">
        <v>35</v>
      </c>
      <c r="AX354" s="13" t="s">
        <v>36</v>
      </c>
      <c r="AY354" s="209" t="s">
        <v>137</v>
      </c>
    </row>
    <row r="355" spans="1:65" s="2" customFormat="1" ht="24.2" customHeight="1">
      <c r="A355" s="35"/>
      <c r="B355" s="36"/>
      <c r="C355" s="184" t="s">
        <v>618</v>
      </c>
      <c r="D355" s="184" t="s">
        <v>140</v>
      </c>
      <c r="E355" s="185" t="s">
        <v>619</v>
      </c>
      <c r="F355" s="186" t="s">
        <v>620</v>
      </c>
      <c r="G355" s="187" t="s">
        <v>354</v>
      </c>
      <c r="H355" s="257"/>
      <c r="I355" s="189"/>
      <c r="J355" s="190">
        <f>ROUND(I355*H355,1)</f>
        <v>0</v>
      </c>
      <c r="K355" s="191"/>
      <c r="L355" s="40"/>
      <c r="M355" s="192" t="s">
        <v>1</v>
      </c>
      <c r="N355" s="193" t="s">
        <v>45</v>
      </c>
      <c r="O355" s="72"/>
      <c r="P355" s="194">
        <f>O355*H355</f>
        <v>0</v>
      </c>
      <c r="Q355" s="194">
        <v>0</v>
      </c>
      <c r="R355" s="194">
        <f>Q355*H355</f>
        <v>0</v>
      </c>
      <c r="S355" s="194">
        <v>0</v>
      </c>
      <c r="T355" s="195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96" t="s">
        <v>238</v>
      </c>
      <c r="AT355" s="196" t="s">
        <v>140</v>
      </c>
      <c r="AU355" s="196" t="s">
        <v>89</v>
      </c>
      <c r="AY355" s="18" t="s">
        <v>137</v>
      </c>
      <c r="BE355" s="197">
        <f>IF(N355="základní",J355,0)</f>
        <v>0</v>
      </c>
      <c r="BF355" s="197">
        <f>IF(N355="snížená",J355,0)</f>
        <v>0</v>
      </c>
      <c r="BG355" s="197">
        <f>IF(N355="zákl. přenesená",J355,0)</f>
        <v>0</v>
      </c>
      <c r="BH355" s="197">
        <f>IF(N355="sníž. přenesená",J355,0)</f>
        <v>0</v>
      </c>
      <c r="BI355" s="197">
        <f>IF(N355="nulová",J355,0)</f>
        <v>0</v>
      </c>
      <c r="BJ355" s="18" t="s">
        <v>36</v>
      </c>
      <c r="BK355" s="197">
        <f>ROUND(I355*H355,1)</f>
        <v>0</v>
      </c>
      <c r="BL355" s="18" t="s">
        <v>238</v>
      </c>
      <c r="BM355" s="196" t="s">
        <v>621</v>
      </c>
    </row>
    <row r="356" spans="1:65" s="12" customFormat="1" ht="22.9" customHeight="1">
      <c r="B356" s="168"/>
      <c r="C356" s="169"/>
      <c r="D356" s="170" t="s">
        <v>79</v>
      </c>
      <c r="E356" s="182" t="s">
        <v>622</v>
      </c>
      <c r="F356" s="182" t="s">
        <v>623</v>
      </c>
      <c r="G356" s="169"/>
      <c r="H356" s="169"/>
      <c r="I356" s="172"/>
      <c r="J356" s="183">
        <f>BK356</f>
        <v>0</v>
      </c>
      <c r="K356" s="169"/>
      <c r="L356" s="174"/>
      <c r="M356" s="175"/>
      <c r="N356" s="176"/>
      <c r="O356" s="176"/>
      <c r="P356" s="177">
        <f>SUM(P357:P386)</f>
        <v>0</v>
      </c>
      <c r="Q356" s="176"/>
      <c r="R356" s="177">
        <f>SUM(R357:R386)</f>
        <v>1.8018274999999999</v>
      </c>
      <c r="S356" s="176"/>
      <c r="T356" s="178">
        <f>SUM(T357:T386)</f>
        <v>0.54797000000000007</v>
      </c>
      <c r="AR356" s="179" t="s">
        <v>89</v>
      </c>
      <c r="AT356" s="180" t="s">
        <v>79</v>
      </c>
      <c r="AU356" s="180" t="s">
        <v>36</v>
      </c>
      <c r="AY356" s="179" t="s">
        <v>137</v>
      </c>
      <c r="BK356" s="181">
        <f>SUM(BK357:BK386)</f>
        <v>0</v>
      </c>
    </row>
    <row r="357" spans="1:65" s="2" customFormat="1" ht="24.2" customHeight="1">
      <c r="A357" s="35"/>
      <c r="B357" s="36"/>
      <c r="C357" s="184" t="s">
        <v>624</v>
      </c>
      <c r="D357" s="184" t="s">
        <v>140</v>
      </c>
      <c r="E357" s="185" t="s">
        <v>625</v>
      </c>
      <c r="F357" s="186" t="s">
        <v>626</v>
      </c>
      <c r="G357" s="187" t="s">
        <v>143</v>
      </c>
      <c r="H357" s="188">
        <v>184.7</v>
      </c>
      <c r="I357" s="189"/>
      <c r="J357" s="190">
        <f>ROUND(I357*H357,1)</f>
        <v>0</v>
      </c>
      <c r="K357" s="191"/>
      <c r="L357" s="40"/>
      <c r="M357" s="192" t="s">
        <v>1</v>
      </c>
      <c r="N357" s="193" t="s">
        <v>45</v>
      </c>
      <c r="O357" s="72"/>
      <c r="P357" s="194">
        <f>O357*H357</f>
        <v>0</v>
      </c>
      <c r="Q357" s="194">
        <v>0</v>
      </c>
      <c r="R357" s="194">
        <f>Q357*H357</f>
        <v>0</v>
      </c>
      <c r="S357" s="194">
        <v>2.5000000000000001E-3</v>
      </c>
      <c r="T357" s="195">
        <f>S357*H357</f>
        <v>0.46174999999999999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96" t="s">
        <v>238</v>
      </c>
      <c r="AT357" s="196" t="s">
        <v>140</v>
      </c>
      <c r="AU357" s="196" t="s">
        <v>89</v>
      </c>
      <c r="AY357" s="18" t="s">
        <v>137</v>
      </c>
      <c r="BE357" s="197">
        <f>IF(N357="základní",J357,0)</f>
        <v>0</v>
      </c>
      <c r="BF357" s="197">
        <f>IF(N357="snížená",J357,0)</f>
        <v>0</v>
      </c>
      <c r="BG357" s="197">
        <f>IF(N357="zákl. přenesená",J357,0)</f>
        <v>0</v>
      </c>
      <c r="BH357" s="197">
        <f>IF(N357="sníž. přenesená",J357,0)</f>
        <v>0</v>
      </c>
      <c r="BI357" s="197">
        <f>IF(N357="nulová",J357,0)</f>
        <v>0</v>
      </c>
      <c r="BJ357" s="18" t="s">
        <v>36</v>
      </c>
      <c r="BK357" s="197">
        <f>ROUND(I357*H357,1)</f>
        <v>0</v>
      </c>
      <c r="BL357" s="18" t="s">
        <v>238</v>
      </c>
      <c r="BM357" s="196" t="s">
        <v>627</v>
      </c>
    </row>
    <row r="358" spans="1:65" s="16" customFormat="1" ht="11.25">
      <c r="B358" s="247"/>
      <c r="C358" s="248"/>
      <c r="D358" s="200" t="s">
        <v>146</v>
      </c>
      <c r="E358" s="249" t="s">
        <v>1</v>
      </c>
      <c r="F358" s="250" t="s">
        <v>628</v>
      </c>
      <c r="G358" s="248"/>
      <c r="H358" s="249" t="s">
        <v>1</v>
      </c>
      <c r="I358" s="251"/>
      <c r="J358" s="248"/>
      <c r="K358" s="248"/>
      <c r="L358" s="252"/>
      <c r="M358" s="253"/>
      <c r="N358" s="254"/>
      <c r="O358" s="254"/>
      <c r="P358" s="254"/>
      <c r="Q358" s="254"/>
      <c r="R358" s="254"/>
      <c r="S358" s="254"/>
      <c r="T358" s="255"/>
      <c r="AT358" s="256" t="s">
        <v>146</v>
      </c>
      <c r="AU358" s="256" t="s">
        <v>89</v>
      </c>
      <c r="AV358" s="16" t="s">
        <v>36</v>
      </c>
      <c r="AW358" s="16" t="s">
        <v>35</v>
      </c>
      <c r="AX358" s="16" t="s">
        <v>80</v>
      </c>
      <c r="AY358" s="256" t="s">
        <v>137</v>
      </c>
    </row>
    <row r="359" spans="1:65" s="13" customFormat="1" ht="11.25">
      <c r="B359" s="198"/>
      <c r="C359" s="199"/>
      <c r="D359" s="200" t="s">
        <v>146</v>
      </c>
      <c r="E359" s="201" t="s">
        <v>1</v>
      </c>
      <c r="F359" s="202" t="s">
        <v>629</v>
      </c>
      <c r="G359" s="199"/>
      <c r="H359" s="203">
        <v>90.98</v>
      </c>
      <c r="I359" s="204"/>
      <c r="J359" s="199"/>
      <c r="K359" s="199"/>
      <c r="L359" s="205"/>
      <c r="M359" s="206"/>
      <c r="N359" s="207"/>
      <c r="O359" s="207"/>
      <c r="P359" s="207"/>
      <c r="Q359" s="207"/>
      <c r="R359" s="207"/>
      <c r="S359" s="207"/>
      <c r="T359" s="208"/>
      <c r="AT359" s="209" t="s">
        <v>146</v>
      </c>
      <c r="AU359" s="209" t="s">
        <v>89</v>
      </c>
      <c r="AV359" s="13" t="s">
        <v>89</v>
      </c>
      <c r="AW359" s="13" t="s">
        <v>35</v>
      </c>
      <c r="AX359" s="13" t="s">
        <v>80</v>
      </c>
      <c r="AY359" s="209" t="s">
        <v>137</v>
      </c>
    </row>
    <row r="360" spans="1:65" s="13" customFormat="1" ht="11.25">
      <c r="B360" s="198"/>
      <c r="C360" s="199"/>
      <c r="D360" s="200" t="s">
        <v>146</v>
      </c>
      <c r="E360" s="201" t="s">
        <v>1</v>
      </c>
      <c r="F360" s="202" t="s">
        <v>630</v>
      </c>
      <c r="G360" s="199"/>
      <c r="H360" s="203">
        <v>84.72</v>
      </c>
      <c r="I360" s="204"/>
      <c r="J360" s="199"/>
      <c r="K360" s="199"/>
      <c r="L360" s="205"/>
      <c r="M360" s="206"/>
      <c r="N360" s="207"/>
      <c r="O360" s="207"/>
      <c r="P360" s="207"/>
      <c r="Q360" s="207"/>
      <c r="R360" s="207"/>
      <c r="S360" s="207"/>
      <c r="T360" s="208"/>
      <c r="AT360" s="209" t="s">
        <v>146</v>
      </c>
      <c r="AU360" s="209" t="s">
        <v>89</v>
      </c>
      <c r="AV360" s="13" t="s">
        <v>89</v>
      </c>
      <c r="AW360" s="13" t="s">
        <v>35</v>
      </c>
      <c r="AX360" s="13" t="s">
        <v>80</v>
      </c>
      <c r="AY360" s="209" t="s">
        <v>137</v>
      </c>
    </row>
    <row r="361" spans="1:65" s="15" customFormat="1" ht="11.25">
      <c r="B361" s="221"/>
      <c r="C361" s="222"/>
      <c r="D361" s="200" t="s">
        <v>146</v>
      </c>
      <c r="E361" s="223" t="s">
        <v>1</v>
      </c>
      <c r="F361" s="224" t="s">
        <v>631</v>
      </c>
      <c r="G361" s="222"/>
      <c r="H361" s="225">
        <v>175.7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146</v>
      </c>
      <c r="AU361" s="231" t="s">
        <v>89</v>
      </c>
      <c r="AV361" s="15" t="s">
        <v>138</v>
      </c>
      <c r="AW361" s="15" t="s">
        <v>35</v>
      </c>
      <c r="AX361" s="15" t="s">
        <v>80</v>
      </c>
      <c r="AY361" s="231" t="s">
        <v>137</v>
      </c>
    </row>
    <row r="362" spans="1:65" s="13" customFormat="1" ht="11.25">
      <c r="B362" s="198"/>
      <c r="C362" s="199"/>
      <c r="D362" s="200" t="s">
        <v>146</v>
      </c>
      <c r="E362" s="201" t="s">
        <v>1</v>
      </c>
      <c r="F362" s="202" t="s">
        <v>632</v>
      </c>
      <c r="G362" s="199"/>
      <c r="H362" s="203">
        <v>9</v>
      </c>
      <c r="I362" s="204"/>
      <c r="J362" s="199"/>
      <c r="K362" s="199"/>
      <c r="L362" s="205"/>
      <c r="M362" s="206"/>
      <c r="N362" s="207"/>
      <c r="O362" s="207"/>
      <c r="P362" s="207"/>
      <c r="Q362" s="207"/>
      <c r="R362" s="207"/>
      <c r="S362" s="207"/>
      <c r="T362" s="208"/>
      <c r="AT362" s="209" t="s">
        <v>146</v>
      </c>
      <c r="AU362" s="209" t="s">
        <v>89</v>
      </c>
      <c r="AV362" s="13" t="s">
        <v>89</v>
      </c>
      <c r="AW362" s="13" t="s">
        <v>35</v>
      </c>
      <c r="AX362" s="13" t="s">
        <v>80</v>
      </c>
      <c r="AY362" s="209" t="s">
        <v>137</v>
      </c>
    </row>
    <row r="363" spans="1:65" s="14" customFormat="1" ht="11.25">
      <c r="B363" s="210"/>
      <c r="C363" s="211"/>
      <c r="D363" s="200" t="s">
        <v>146</v>
      </c>
      <c r="E363" s="212" t="s">
        <v>1</v>
      </c>
      <c r="F363" s="213" t="s">
        <v>151</v>
      </c>
      <c r="G363" s="211"/>
      <c r="H363" s="214">
        <v>184.7</v>
      </c>
      <c r="I363" s="215"/>
      <c r="J363" s="211"/>
      <c r="K363" s="211"/>
      <c r="L363" s="216"/>
      <c r="M363" s="217"/>
      <c r="N363" s="218"/>
      <c r="O363" s="218"/>
      <c r="P363" s="218"/>
      <c r="Q363" s="218"/>
      <c r="R363" s="218"/>
      <c r="S363" s="218"/>
      <c r="T363" s="219"/>
      <c r="AT363" s="220" t="s">
        <v>146</v>
      </c>
      <c r="AU363" s="220" t="s">
        <v>89</v>
      </c>
      <c r="AV363" s="14" t="s">
        <v>144</v>
      </c>
      <c r="AW363" s="14" t="s">
        <v>35</v>
      </c>
      <c r="AX363" s="14" t="s">
        <v>36</v>
      </c>
      <c r="AY363" s="220" t="s">
        <v>137</v>
      </c>
    </row>
    <row r="364" spans="1:65" s="2" customFormat="1" ht="21.75" customHeight="1">
      <c r="A364" s="35"/>
      <c r="B364" s="36"/>
      <c r="C364" s="184" t="s">
        <v>633</v>
      </c>
      <c r="D364" s="184" t="s">
        <v>140</v>
      </c>
      <c r="E364" s="185" t="s">
        <v>634</v>
      </c>
      <c r="F364" s="186" t="s">
        <v>635</v>
      </c>
      <c r="G364" s="187" t="s">
        <v>154</v>
      </c>
      <c r="H364" s="188">
        <v>85</v>
      </c>
      <c r="I364" s="189"/>
      <c r="J364" s="190">
        <f>ROUND(I364*H364,1)</f>
        <v>0</v>
      </c>
      <c r="K364" s="191"/>
      <c r="L364" s="40"/>
      <c r="M364" s="192" t="s">
        <v>1</v>
      </c>
      <c r="N364" s="193" t="s">
        <v>45</v>
      </c>
      <c r="O364" s="72"/>
      <c r="P364" s="194">
        <f>O364*H364</f>
        <v>0</v>
      </c>
      <c r="Q364" s="194">
        <v>0</v>
      </c>
      <c r="R364" s="194">
        <f>Q364*H364</f>
        <v>0</v>
      </c>
      <c r="S364" s="194">
        <v>2.9999999999999997E-4</v>
      </c>
      <c r="T364" s="195">
        <f>S364*H364</f>
        <v>2.5499999999999998E-2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6" t="s">
        <v>238</v>
      </c>
      <c r="AT364" s="196" t="s">
        <v>140</v>
      </c>
      <c r="AU364" s="196" t="s">
        <v>89</v>
      </c>
      <c r="AY364" s="18" t="s">
        <v>137</v>
      </c>
      <c r="BE364" s="197">
        <f>IF(N364="základní",J364,0)</f>
        <v>0</v>
      </c>
      <c r="BF364" s="197">
        <f>IF(N364="snížená",J364,0)</f>
        <v>0</v>
      </c>
      <c r="BG364" s="197">
        <f>IF(N364="zákl. přenesená",J364,0)</f>
        <v>0</v>
      </c>
      <c r="BH364" s="197">
        <f>IF(N364="sníž. přenesená",J364,0)</f>
        <v>0</v>
      </c>
      <c r="BI364" s="197">
        <f>IF(N364="nulová",J364,0)</f>
        <v>0</v>
      </c>
      <c r="BJ364" s="18" t="s">
        <v>36</v>
      </c>
      <c r="BK364" s="197">
        <f>ROUND(I364*H364,1)</f>
        <v>0</v>
      </c>
      <c r="BL364" s="18" t="s">
        <v>238</v>
      </c>
      <c r="BM364" s="196" t="s">
        <v>636</v>
      </c>
    </row>
    <row r="365" spans="1:65" s="13" customFormat="1" ht="11.25">
      <c r="B365" s="198"/>
      <c r="C365" s="199"/>
      <c r="D365" s="200" t="s">
        <v>146</v>
      </c>
      <c r="E365" s="201" t="s">
        <v>1</v>
      </c>
      <c r="F365" s="202" t="s">
        <v>637</v>
      </c>
      <c r="G365" s="199"/>
      <c r="H365" s="203">
        <v>47.06</v>
      </c>
      <c r="I365" s="204"/>
      <c r="J365" s="199"/>
      <c r="K365" s="199"/>
      <c r="L365" s="205"/>
      <c r="M365" s="206"/>
      <c r="N365" s="207"/>
      <c r="O365" s="207"/>
      <c r="P365" s="207"/>
      <c r="Q365" s="207"/>
      <c r="R365" s="207"/>
      <c r="S365" s="207"/>
      <c r="T365" s="208"/>
      <c r="AT365" s="209" t="s">
        <v>146</v>
      </c>
      <c r="AU365" s="209" t="s">
        <v>89</v>
      </c>
      <c r="AV365" s="13" t="s">
        <v>89</v>
      </c>
      <c r="AW365" s="13" t="s">
        <v>35</v>
      </c>
      <c r="AX365" s="13" t="s">
        <v>80</v>
      </c>
      <c r="AY365" s="209" t="s">
        <v>137</v>
      </c>
    </row>
    <row r="366" spans="1:65" s="13" customFormat="1" ht="11.25">
      <c r="B366" s="198"/>
      <c r="C366" s="199"/>
      <c r="D366" s="200" t="s">
        <v>146</v>
      </c>
      <c r="E366" s="201" t="s">
        <v>1</v>
      </c>
      <c r="F366" s="202" t="s">
        <v>638</v>
      </c>
      <c r="G366" s="199"/>
      <c r="H366" s="203">
        <v>37.94</v>
      </c>
      <c r="I366" s="204"/>
      <c r="J366" s="199"/>
      <c r="K366" s="199"/>
      <c r="L366" s="205"/>
      <c r="M366" s="206"/>
      <c r="N366" s="207"/>
      <c r="O366" s="207"/>
      <c r="P366" s="207"/>
      <c r="Q366" s="207"/>
      <c r="R366" s="207"/>
      <c r="S366" s="207"/>
      <c r="T366" s="208"/>
      <c r="AT366" s="209" t="s">
        <v>146</v>
      </c>
      <c r="AU366" s="209" t="s">
        <v>89</v>
      </c>
      <c r="AV366" s="13" t="s">
        <v>89</v>
      </c>
      <c r="AW366" s="13" t="s">
        <v>35</v>
      </c>
      <c r="AX366" s="13" t="s">
        <v>80</v>
      </c>
      <c r="AY366" s="209" t="s">
        <v>137</v>
      </c>
    </row>
    <row r="367" spans="1:65" s="14" customFormat="1" ht="11.25">
      <c r="B367" s="210"/>
      <c r="C367" s="211"/>
      <c r="D367" s="200" t="s">
        <v>146</v>
      </c>
      <c r="E367" s="212" t="s">
        <v>1</v>
      </c>
      <c r="F367" s="213" t="s">
        <v>151</v>
      </c>
      <c r="G367" s="211"/>
      <c r="H367" s="214">
        <v>85</v>
      </c>
      <c r="I367" s="215"/>
      <c r="J367" s="211"/>
      <c r="K367" s="211"/>
      <c r="L367" s="216"/>
      <c r="M367" s="217"/>
      <c r="N367" s="218"/>
      <c r="O367" s="218"/>
      <c r="P367" s="218"/>
      <c r="Q367" s="218"/>
      <c r="R367" s="218"/>
      <c r="S367" s="218"/>
      <c r="T367" s="219"/>
      <c r="AT367" s="220" t="s">
        <v>146</v>
      </c>
      <c r="AU367" s="220" t="s">
        <v>89</v>
      </c>
      <c r="AV367" s="14" t="s">
        <v>144</v>
      </c>
      <c r="AW367" s="14" t="s">
        <v>35</v>
      </c>
      <c r="AX367" s="14" t="s">
        <v>36</v>
      </c>
      <c r="AY367" s="220" t="s">
        <v>137</v>
      </c>
    </row>
    <row r="368" spans="1:65" s="2" customFormat="1" ht="24.2" customHeight="1">
      <c r="A368" s="35"/>
      <c r="B368" s="36"/>
      <c r="C368" s="184" t="s">
        <v>639</v>
      </c>
      <c r="D368" s="184" t="s">
        <v>140</v>
      </c>
      <c r="E368" s="185" t="s">
        <v>640</v>
      </c>
      <c r="F368" s="186" t="s">
        <v>641</v>
      </c>
      <c r="G368" s="187" t="s">
        <v>154</v>
      </c>
      <c r="H368" s="188">
        <v>26.4</v>
      </c>
      <c r="I368" s="189"/>
      <c r="J368" s="190">
        <f>ROUND(I368*H368,1)</f>
        <v>0</v>
      </c>
      <c r="K368" s="191"/>
      <c r="L368" s="40"/>
      <c r="M368" s="192" t="s">
        <v>1</v>
      </c>
      <c r="N368" s="193" t="s">
        <v>45</v>
      </c>
      <c r="O368" s="72"/>
      <c r="P368" s="194">
        <f>O368*H368</f>
        <v>0</v>
      </c>
      <c r="Q368" s="194">
        <v>0</v>
      </c>
      <c r="R368" s="194">
        <f>Q368*H368</f>
        <v>0</v>
      </c>
      <c r="S368" s="194">
        <v>2.3E-3</v>
      </c>
      <c r="T368" s="195">
        <f>S368*H368</f>
        <v>6.0719999999999996E-2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6" t="s">
        <v>238</v>
      </c>
      <c r="AT368" s="196" t="s">
        <v>140</v>
      </c>
      <c r="AU368" s="196" t="s">
        <v>89</v>
      </c>
      <c r="AY368" s="18" t="s">
        <v>137</v>
      </c>
      <c r="BE368" s="197">
        <f>IF(N368="základní",J368,0)</f>
        <v>0</v>
      </c>
      <c r="BF368" s="197">
        <f>IF(N368="snížená",J368,0)</f>
        <v>0</v>
      </c>
      <c r="BG368" s="197">
        <f>IF(N368="zákl. přenesená",J368,0)</f>
        <v>0</v>
      </c>
      <c r="BH368" s="197">
        <f>IF(N368="sníž. přenesená",J368,0)</f>
        <v>0</v>
      </c>
      <c r="BI368" s="197">
        <f>IF(N368="nulová",J368,0)</f>
        <v>0</v>
      </c>
      <c r="BJ368" s="18" t="s">
        <v>36</v>
      </c>
      <c r="BK368" s="197">
        <f>ROUND(I368*H368,1)</f>
        <v>0</v>
      </c>
      <c r="BL368" s="18" t="s">
        <v>238</v>
      </c>
      <c r="BM368" s="196" t="s">
        <v>642</v>
      </c>
    </row>
    <row r="369" spans="1:65" s="13" customFormat="1" ht="11.25">
      <c r="B369" s="198"/>
      <c r="C369" s="199"/>
      <c r="D369" s="200" t="s">
        <v>146</v>
      </c>
      <c r="E369" s="201" t="s">
        <v>1</v>
      </c>
      <c r="F369" s="202" t="s">
        <v>643</v>
      </c>
      <c r="G369" s="199"/>
      <c r="H369" s="203">
        <v>26.4</v>
      </c>
      <c r="I369" s="204"/>
      <c r="J369" s="199"/>
      <c r="K369" s="199"/>
      <c r="L369" s="205"/>
      <c r="M369" s="206"/>
      <c r="N369" s="207"/>
      <c r="O369" s="207"/>
      <c r="P369" s="207"/>
      <c r="Q369" s="207"/>
      <c r="R369" s="207"/>
      <c r="S369" s="207"/>
      <c r="T369" s="208"/>
      <c r="AT369" s="209" t="s">
        <v>146</v>
      </c>
      <c r="AU369" s="209" t="s">
        <v>89</v>
      </c>
      <c r="AV369" s="13" t="s">
        <v>89</v>
      </c>
      <c r="AW369" s="13" t="s">
        <v>35</v>
      </c>
      <c r="AX369" s="13" t="s">
        <v>36</v>
      </c>
      <c r="AY369" s="209" t="s">
        <v>137</v>
      </c>
    </row>
    <row r="370" spans="1:65" s="2" customFormat="1" ht="24.2" customHeight="1">
      <c r="A370" s="35"/>
      <c r="B370" s="36"/>
      <c r="C370" s="184" t="s">
        <v>644</v>
      </c>
      <c r="D370" s="184" t="s">
        <v>140</v>
      </c>
      <c r="E370" s="185" t="s">
        <v>645</v>
      </c>
      <c r="F370" s="186" t="s">
        <v>646</v>
      </c>
      <c r="G370" s="187" t="s">
        <v>143</v>
      </c>
      <c r="H370" s="188">
        <v>9</v>
      </c>
      <c r="I370" s="189"/>
      <c r="J370" s="190">
        <f>ROUND(I370*H370,1)</f>
        <v>0</v>
      </c>
      <c r="K370" s="191"/>
      <c r="L370" s="40"/>
      <c r="M370" s="192" t="s">
        <v>1</v>
      </c>
      <c r="N370" s="193" t="s">
        <v>45</v>
      </c>
      <c r="O370" s="72"/>
      <c r="P370" s="194">
        <f>O370*H370</f>
        <v>0</v>
      </c>
      <c r="Q370" s="194">
        <v>0</v>
      </c>
      <c r="R370" s="194">
        <f>Q370*H370</f>
        <v>0</v>
      </c>
      <c r="S370" s="194">
        <v>0</v>
      </c>
      <c r="T370" s="195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6" t="s">
        <v>238</v>
      </c>
      <c r="AT370" s="196" t="s">
        <v>140</v>
      </c>
      <c r="AU370" s="196" t="s">
        <v>89</v>
      </c>
      <c r="AY370" s="18" t="s">
        <v>137</v>
      </c>
      <c r="BE370" s="197">
        <f>IF(N370="základní",J370,0)</f>
        <v>0</v>
      </c>
      <c r="BF370" s="197">
        <f>IF(N370="snížená",J370,0)</f>
        <v>0</v>
      </c>
      <c r="BG370" s="197">
        <f>IF(N370="zákl. přenesená",J370,0)</f>
        <v>0</v>
      </c>
      <c r="BH370" s="197">
        <f>IF(N370="sníž. přenesená",J370,0)</f>
        <v>0</v>
      </c>
      <c r="BI370" s="197">
        <f>IF(N370="nulová",J370,0)</f>
        <v>0</v>
      </c>
      <c r="BJ370" s="18" t="s">
        <v>36</v>
      </c>
      <c r="BK370" s="197">
        <f>ROUND(I370*H370,1)</f>
        <v>0</v>
      </c>
      <c r="BL370" s="18" t="s">
        <v>238</v>
      </c>
      <c r="BM370" s="196" t="s">
        <v>647</v>
      </c>
    </row>
    <row r="371" spans="1:65" s="13" customFormat="1" ht="11.25">
      <c r="B371" s="198"/>
      <c r="C371" s="199"/>
      <c r="D371" s="200" t="s">
        <v>146</v>
      </c>
      <c r="E371" s="201" t="s">
        <v>1</v>
      </c>
      <c r="F371" s="202" t="s">
        <v>632</v>
      </c>
      <c r="G371" s="199"/>
      <c r="H371" s="203">
        <v>9</v>
      </c>
      <c r="I371" s="204"/>
      <c r="J371" s="199"/>
      <c r="K371" s="199"/>
      <c r="L371" s="205"/>
      <c r="M371" s="206"/>
      <c r="N371" s="207"/>
      <c r="O371" s="207"/>
      <c r="P371" s="207"/>
      <c r="Q371" s="207"/>
      <c r="R371" s="207"/>
      <c r="S371" s="207"/>
      <c r="T371" s="208"/>
      <c r="AT371" s="209" t="s">
        <v>146</v>
      </c>
      <c r="AU371" s="209" t="s">
        <v>89</v>
      </c>
      <c r="AV371" s="13" t="s">
        <v>89</v>
      </c>
      <c r="AW371" s="13" t="s">
        <v>35</v>
      </c>
      <c r="AX371" s="13" t="s">
        <v>36</v>
      </c>
      <c r="AY371" s="209" t="s">
        <v>137</v>
      </c>
    </row>
    <row r="372" spans="1:65" s="2" customFormat="1" ht="24.2" customHeight="1">
      <c r="A372" s="35"/>
      <c r="B372" s="36"/>
      <c r="C372" s="184" t="s">
        <v>648</v>
      </c>
      <c r="D372" s="184" t="s">
        <v>140</v>
      </c>
      <c r="E372" s="185" t="s">
        <v>649</v>
      </c>
      <c r="F372" s="186" t="s">
        <v>650</v>
      </c>
      <c r="G372" s="187" t="s">
        <v>143</v>
      </c>
      <c r="H372" s="188">
        <v>11.9</v>
      </c>
      <c r="I372" s="189"/>
      <c r="J372" s="190">
        <f>ROUND(I372*H372,1)</f>
        <v>0</v>
      </c>
      <c r="K372" s="191"/>
      <c r="L372" s="40"/>
      <c r="M372" s="192" t="s">
        <v>1</v>
      </c>
      <c r="N372" s="193" t="s">
        <v>45</v>
      </c>
      <c r="O372" s="72"/>
      <c r="P372" s="194">
        <f>O372*H372</f>
        <v>0</v>
      </c>
      <c r="Q372" s="194">
        <v>0</v>
      </c>
      <c r="R372" s="194">
        <f>Q372*H372</f>
        <v>0</v>
      </c>
      <c r="S372" s="194">
        <v>0</v>
      </c>
      <c r="T372" s="195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6" t="s">
        <v>238</v>
      </c>
      <c r="AT372" s="196" t="s">
        <v>140</v>
      </c>
      <c r="AU372" s="196" t="s">
        <v>89</v>
      </c>
      <c r="AY372" s="18" t="s">
        <v>137</v>
      </c>
      <c r="BE372" s="197">
        <f>IF(N372="základní",J372,0)</f>
        <v>0</v>
      </c>
      <c r="BF372" s="197">
        <f>IF(N372="snížená",J372,0)</f>
        <v>0</v>
      </c>
      <c r="BG372" s="197">
        <f>IF(N372="zákl. přenesená",J372,0)</f>
        <v>0</v>
      </c>
      <c r="BH372" s="197">
        <f>IF(N372="sníž. přenesená",J372,0)</f>
        <v>0</v>
      </c>
      <c r="BI372" s="197">
        <f>IF(N372="nulová",J372,0)</f>
        <v>0</v>
      </c>
      <c r="BJ372" s="18" t="s">
        <v>36</v>
      </c>
      <c r="BK372" s="197">
        <f>ROUND(I372*H372,1)</f>
        <v>0</v>
      </c>
      <c r="BL372" s="18" t="s">
        <v>238</v>
      </c>
      <c r="BM372" s="196" t="s">
        <v>651</v>
      </c>
    </row>
    <row r="373" spans="1:65" s="13" customFormat="1" ht="11.25">
      <c r="B373" s="198"/>
      <c r="C373" s="199"/>
      <c r="D373" s="200" t="s">
        <v>146</v>
      </c>
      <c r="E373" s="201" t="s">
        <v>1</v>
      </c>
      <c r="F373" s="202" t="s">
        <v>652</v>
      </c>
      <c r="G373" s="199"/>
      <c r="H373" s="203">
        <v>11.9</v>
      </c>
      <c r="I373" s="204"/>
      <c r="J373" s="199"/>
      <c r="K373" s="199"/>
      <c r="L373" s="205"/>
      <c r="M373" s="206"/>
      <c r="N373" s="207"/>
      <c r="O373" s="207"/>
      <c r="P373" s="207"/>
      <c r="Q373" s="207"/>
      <c r="R373" s="207"/>
      <c r="S373" s="207"/>
      <c r="T373" s="208"/>
      <c r="AT373" s="209" t="s">
        <v>146</v>
      </c>
      <c r="AU373" s="209" t="s">
        <v>89</v>
      </c>
      <c r="AV373" s="13" t="s">
        <v>89</v>
      </c>
      <c r="AW373" s="13" t="s">
        <v>35</v>
      </c>
      <c r="AX373" s="13" t="s">
        <v>36</v>
      </c>
      <c r="AY373" s="209" t="s">
        <v>137</v>
      </c>
    </row>
    <row r="374" spans="1:65" s="2" customFormat="1" ht="16.5" customHeight="1">
      <c r="A374" s="35"/>
      <c r="B374" s="36"/>
      <c r="C374" s="184" t="s">
        <v>653</v>
      </c>
      <c r="D374" s="184" t="s">
        <v>140</v>
      </c>
      <c r="E374" s="185" t="s">
        <v>654</v>
      </c>
      <c r="F374" s="186" t="s">
        <v>655</v>
      </c>
      <c r="G374" s="187" t="s">
        <v>143</v>
      </c>
      <c r="H374" s="188">
        <v>9</v>
      </c>
      <c r="I374" s="189"/>
      <c r="J374" s="190">
        <f>ROUND(I374*H374,1)</f>
        <v>0</v>
      </c>
      <c r="K374" s="191"/>
      <c r="L374" s="40"/>
      <c r="M374" s="192" t="s">
        <v>1</v>
      </c>
      <c r="N374" s="193" t="s">
        <v>45</v>
      </c>
      <c r="O374" s="72"/>
      <c r="P374" s="194">
        <f>O374*H374</f>
        <v>0</v>
      </c>
      <c r="Q374" s="194">
        <v>5.0000000000000001E-4</v>
      </c>
      <c r="R374" s="194">
        <f>Q374*H374</f>
        <v>4.5000000000000005E-3</v>
      </c>
      <c r="S374" s="194">
        <v>0</v>
      </c>
      <c r="T374" s="195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6" t="s">
        <v>238</v>
      </c>
      <c r="AT374" s="196" t="s">
        <v>140</v>
      </c>
      <c r="AU374" s="196" t="s">
        <v>89</v>
      </c>
      <c r="AY374" s="18" t="s">
        <v>137</v>
      </c>
      <c r="BE374" s="197">
        <f>IF(N374="základní",J374,0)</f>
        <v>0</v>
      </c>
      <c r="BF374" s="197">
        <f>IF(N374="snížená",J374,0)</f>
        <v>0</v>
      </c>
      <c r="BG374" s="197">
        <f>IF(N374="zákl. přenesená",J374,0)</f>
        <v>0</v>
      </c>
      <c r="BH374" s="197">
        <f>IF(N374="sníž. přenesená",J374,0)</f>
        <v>0</v>
      </c>
      <c r="BI374" s="197">
        <f>IF(N374="nulová",J374,0)</f>
        <v>0</v>
      </c>
      <c r="BJ374" s="18" t="s">
        <v>36</v>
      </c>
      <c r="BK374" s="197">
        <f>ROUND(I374*H374,1)</f>
        <v>0</v>
      </c>
      <c r="BL374" s="18" t="s">
        <v>238</v>
      </c>
      <c r="BM374" s="196" t="s">
        <v>656</v>
      </c>
    </row>
    <row r="375" spans="1:65" s="2" customFormat="1" ht="24.2" customHeight="1">
      <c r="A375" s="35"/>
      <c r="B375" s="36"/>
      <c r="C375" s="184" t="s">
        <v>657</v>
      </c>
      <c r="D375" s="184" t="s">
        <v>140</v>
      </c>
      <c r="E375" s="185" t="s">
        <v>658</v>
      </c>
      <c r="F375" s="186" t="s">
        <v>659</v>
      </c>
      <c r="G375" s="187" t="s">
        <v>154</v>
      </c>
      <c r="H375" s="188">
        <v>26.4</v>
      </c>
      <c r="I375" s="189"/>
      <c r="J375" s="190">
        <f>ROUND(I375*H375,1)</f>
        <v>0</v>
      </c>
      <c r="K375" s="191"/>
      <c r="L375" s="40"/>
      <c r="M375" s="192" t="s">
        <v>1</v>
      </c>
      <c r="N375" s="193" t="s">
        <v>45</v>
      </c>
      <c r="O375" s="72"/>
      <c r="P375" s="194">
        <f>O375*H375</f>
        <v>0</v>
      </c>
      <c r="Q375" s="194">
        <v>1.2E-4</v>
      </c>
      <c r="R375" s="194">
        <f>Q375*H375</f>
        <v>3.1679999999999998E-3</v>
      </c>
      <c r="S375" s="194">
        <v>0</v>
      </c>
      <c r="T375" s="195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96" t="s">
        <v>238</v>
      </c>
      <c r="AT375" s="196" t="s">
        <v>140</v>
      </c>
      <c r="AU375" s="196" t="s">
        <v>89</v>
      </c>
      <c r="AY375" s="18" t="s">
        <v>137</v>
      </c>
      <c r="BE375" s="197">
        <f>IF(N375="základní",J375,0)</f>
        <v>0</v>
      </c>
      <c r="BF375" s="197">
        <f>IF(N375="snížená",J375,0)</f>
        <v>0</v>
      </c>
      <c r="BG375" s="197">
        <f>IF(N375="zákl. přenesená",J375,0)</f>
        <v>0</v>
      </c>
      <c r="BH375" s="197">
        <f>IF(N375="sníž. přenesená",J375,0)</f>
        <v>0</v>
      </c>
      <c r="BI375" s="197">
        <f>IF(N375="nulová",J375,0)</f>
        <v>0</v>
      </c>
      <c r="BJ375" s="18" t="s">
        <v>36</v>
      </c>
      <c r="BK375" s="197">
        <f>ROUND(I375*H375,1)</f>
        <v>0</v>
      </c>
      <c r="BL375" s="18" t="s">
        <v>238</v>
      </c>
      <c r="BM375" s="196" t="s">
        <v>660</v>
      </c>
    </row>
    <row r="376" spans="1:65" s="13" customFormat="1" ht="11.25">
      <c r="B376" s="198"/>
      <c r="C376" s="199"/>
      <c r="D376" s="200" t="s">
        <v>146</v>
      </c>
      <c r="E376" s="201" t="s">
        <v>1</v>
      </c>
      <c r="F376" s="202" t="s">
        <v>643</v>
      </c>
      <c r="G376" s="199"/>
      <c r="H376" s="203">
        <v>26.4</v>
      </c>
      <c r="I376" s="204"/>
      <c r="J376" s="199"/>
      <c r="K376" s="199"/>
      <c r="L376" s="205"/>
      <c r="M376" s="206"/>
      <c r="N376" s="207"/>
      <c r="O376" s="207"/>
      <c r="P376" s="207"/>
      <c r="Q376" s="207"/>
      <c r="R376" s="207"/>
      <c r="S376" s="207"/>
      <c r="T376" s="208"/>
      <c r="AT376" s="209" t="s">
        <v>146</v>
      </c>
      <c r="AU376" s="209" t="s">
        <v>89</v>
      </c>
      <c r="AV376" s="13" t="s">
        <v>89</v>
      </c>
      <c r="AW376" s="13" t="s">
        <v>35</v>
      </c>
      <c r="AX376" s="13" t="s">
        <v>36</v>
      </c>
      <c r="AY376" s="209" t="s">
        <v>137</v>
      </c>
    </row>
    <row r="377" spans="1:65" s="2" customFormat="1" ht="24.2" customHeight="1">
      <c r="A377" s="35"/>
      <c r="B377" s="36"/>
      <c r="C377" s="184" t="s">
        <v>661</v>
      </c>
      <c r="D377" s="184" t="s">
        <v>140</v>
      </c>
      <c r="E377" s="185" t="s">
        <v>662</v>
      </c>
      <c r="F377" s="186" t="s">
        <v>663</v>
      </c>
      <c r="G377" s="187" t="s">
        <v>154</v>
      </c>
      <c r="H377" s="188">
        <v>26.4</v>
      </c>
      <c r="I377" s="189"/>
      <c r="J377" s="190">
        <f>ROUND(I377*H377,1)</f>
        <v>0</v>
      </c>
      <c r="K377" s="191"/>
      <c r="L377" s="40"/>
      <c r="M377" s="192" t="s">
        <v>1</v>
      </c>
      <c r="N377" s="193" t="s">
        <v>45</v>
      </c>
      <c r="O377" s="72"/>
      <c r="P377" s="194">
        <f>O377*H377</f>
        <v>0</v>
      </c>
      <c r="Q377" s="194">
        <v>8.0000000000000007E-5</v>
      </c>
      <c r="R377" s="194">
        <f>Q377*H377</f>
        <v>2.1120000000000002E-3</v>
      </c>
      <c r="S377" s="194">
        <v>0</v>
      </c>
      <c r="T377" s="195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96" t="s">
        <v>238</v>
      </c>
      <c r="AT377" s="196" t="s">
        <v>140</v>
      </c>
      <c r="AU377" s="196" t="s">
        <v>89</v>
      </c>
      <c r="AY377" s="18" t="s">
        <v>137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8" t="s">
        <v>36</v>
      </c>
      <c r="BK377" s="197">
        <f>ROUND(I377*H377,1)</f>
        <v>0</v>
      </c>
      <c r="BL377" s="18" t="s">
        <v>238</v>
      </c>
      <c r="BM377" s="196" t="s">
        <v>664</v>
      </c>
    </row>
    <row r="378" spans="1:65" s="2" customFormat="1" ht="24.2" customHeight="1">
      <c r="A378" s="35"/>
      <c r="B378" s="36"/>
      <c r="C378" s="232" t="s">
        <v>665</v>
      </c>
      <c r="D378" s="232" t="s">
        <v>239</v>
      </c>
      <c r="E378" s="233" t="s">
        <v>666</v>
      </c>
      <c r="F378" s="234" t="s">
        <v>667</v>
      </c>
      <c r="G378" s="235" t="s">
        <v>143</v>
      </c>
      <c r="H378" s="236">
        <v>24.5</v>
      </c>
      <c r="I378" s="237"/>
      <c r="J378" s="238">
        <f>ROUND(I378*H378,1)</f>
        <v>0</v>
      </c>
      <c r="K378" s="239"/>
      <c r="L378" s="240"/>
      <c r="M378" s="241" t="s">
        <v>1</v>
      </c>
      <c r="N378" s="242" t="s">
        <v>45</v>
      </c>
      <c r="O378" s="72"/>
      <c r="P378" s="194">
        <f>O378*H378</f>
        <v>0</v>
      </c>
      <c r="Q378" s="194">
        <v>4.1999999999999997E-3</v>
      </c>
      <c r="R378" s="194">
        <f>Q378*H378</f>
        <v>0.10289999999999999</v>
      </c>
      <c r="S378" s="194">
        <v>0</v>
      </c>
      <c r="T378" s="195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96" t="s">
        <v>322</v>
      </c>
      <c r="AT378" s="196" t="s">
        <v>239</v>
      </c>
      <c r="AU378" s="196" t="s">
        <v>89</v>
      </c>
      <c r="AY378" s="18" t="s">
        <v>137</v>
      </c>
      <c r="BE378" s="197">
        <f>IF(N378="základní",J378,0)</f>
        <v>0</v>
      </c>
      <c r="BF378" s="197">
        <f>IF(N378="snížená",J378,0)</f>
        <v>0</v>
      </c>
      <c r="BG378" s="197">
        <f>IF(N378="zákl. přenesená",J378,0)</f>
        <v>0</v>
      </c>
      <c r="BH378" s="197">
        <f>IF(N378="sníž. přenesená",J378,0)</f>
        <v>0</v>
      </c>
      <c r="BI378" s="197">
        <f>IF(N378="nulová",J378,0)</f>
        <v>0</v>
      </c>
      <c r="BJ378" s="18" t="s">
        <v>36</v>
      </c>
      <c r="BK378" s="197">
        <f>ROUND(I378*H378,1)</f>
        <v>0</v>
      </c>
      <c r="BL378" s="18" t="s">
        <v>238</v>
      </c>
      <c r="BM378" s="196" t="s">
        <v>668</v>
      </c>
    </row>
    <row r="379" spans="1:65" s="13" customFormat="1" ht="11.25">
      <c r="B379" s="198"/>
      <c r="C379" s="199"/>
      <c r="D379" s="200" t="s">
        <v>146</v>
      </c>
      <c r="E379" s="201" t="s">
        <v>1</v>
      </c>
      <c r="F379" s="202" t="s">
        <v>669</v>
      </c>
      <c r="G379" s="199"/>
      <c r="H379" s="203">
        <v>9.9</v>
      </c>
      <c r="I379" s="204"/>
      <c r="J379" s="199"/>
      <c r="K379" s="199"/>
      <c r="L379" s="205"/>
      <c r="M379" s="206"/>
      <c r="N379" s="207"/>
      <c r="O379" s="207"/>
      <c r="P379" s="207"/>
      <c r="Q379" s="207"/>
      <c r="R379" s="207"/>
      <c r="S379" s="207"/>
      <c r="T379" s="208"/>
      <c r="AT379" s="209" t="s">
        <v>146</v>
      </c>
      <c r="AU379" s="209" t="s">
        <v>89</v>
      </c>
      <c r="AV379" s="13" t="s">
        <v>89</v>
      </c>
      <c r="AW379" s="13" t="s">
        <v>35</v>
      </c>
      <c r="AX379" s="13" t="s">
        <v>80</v>
      </c>
      <c r="AY379" s="209" t="s">
        <v>137</v>
      </c>
    </row>
    <row r="380" spans="1:65" s="13" customFormat="1" ht="11.25">
      <c r="B380" s="198"/>
      <c r="C380" s="199"/>
      <c r="D380" s="200" t="s">
        <v>146</v>
      </c>
      <c r="E380" s="201" t="s">
        <v>1</v>
      </c>
      <c r="F380" s="202" t="s">
        <v>670</v>
      </c>
      <c r="G380" s="199"/>
      <c r="H380" s="203">
        <v>14.6</v>
      </c>
      <c r="I380" s="204"/>
      <c r="J380" s="199"/>
      <c r="K380" s="199"/>
      <c r="L380" s="205"/>
      <c r="M380" s="206"/>
      <c r="N380" s="207"/>
      <c r="O380" s="207"/>
      <c r="P380" s="207"/>
      <c r="Q380" s="207"/>
      <c r="R380" s="207"/>
      <c r="S380" s="207"/>
      <c r="T380" s="208"/>
      <c r="AT380" s="209" t="s">
        <v>146</v>
      </c>
      <c r="AU380" s="209" t="s">
        <v>89</v>
      </c>
      <c r="AV380" s="13" t="s">
        <v>89</v>
      </c>
      <c r="AW380" s="13" t="s">
        <v>35</v>
      </c>
      <c r="AX380" s="13" t="s">
        <v>80</v>
      </c>
      <c r="AY380" s="209" t="s">
        <v>137</v>
      </c>
    </row>
    <row r="381" spans="1:65" s="14" customFormat="1" ht="11.25">
      <c r="B381" s="210"/>
      <c r="C381" s="211"/>
      <c r="D381" s="200" t="s">
        <v>146</v>
      </c>
      <c r="E381" s="212" t="s">
        <v>1</v>
      </c>
      <c r="F381" s="213" t="s">
        <v>151</v>
      </c>
      <c r="G381" s="211"/>
      <c r="H381" s="214">
        <v>24.5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146</v>
      </c>
      <c r="AU381" s="220" t="s">
        <v>89</v>
      </c>
      <c r="AV381" s="14" t="s">
        <v>144</v>
      </c>
      <c r="AW381" s="14" t="s">
        <v>35</v>
      </c>
      <c r="AX381" s="14" t="s">
        <v>36</v>
      </c>
      <c r="AY381" s="220" t="s">
        <v>137</v>
      </c>
    </row>
    <row r="382" spans="1:65" s="2" customFormat="1" ht="16.5" customHeight="1">
      <c r="A382" s="35"/>
      <c r="B382" s="36"/>
      <c r="C382" s="184" t="s">
        <v>671</v>
      </c>
      <c r="D382" s="184" t="s">
        <v>140</v>
      </c>
      <c r="E382" s="185" t="s">
        <v>672</v>
      </c>
      <c r="F382" s="186" t="s">
        <v>673</v>
      </c>
      <c r="G382" s="187" t="s">
        <v>143</v>
      </c>
      <c r="H382" s="188">
        <v>81.7</v>
      </c>
      <c r="I382" s="189"/>
      <c r="J382" s="190">
        <f>ROUND(I382*H382,1)</f>
        <v>0</v>
      </c>
      <c r="K382" s="191"/>
      <c r="L382" s="40"/>
      <c r="M382" s="192" t="s">
        <v>1</v>
      </c>
      <c r="N382" s="193" t="s">
        <v>45</v>
      </c>
      <c r="O382" s="72"/>
      <c r="P382" s="194">
        <f>O382*H382</f>
        <v>0</v>
      </c>
      <c r="Q382" s="194">
        <v>5.9999999999999995E-4</v>
      </c>
      <c r="R382" s="194">
        <f>Q382*H382</f>
        <v>4.9019999999999994E-2</v>
      </c>
      <c r="S382" s="194">
        <v>0</v>
      </c>
      <c r="T382" s="195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96" t="s">
        <v>238</v>
      </c>
      <c r="AT382" s="196" t="s">
        <v>140</v>
      </c>
      <c r="AU382" s="196" t="s">
        <v>89</v>
      </c>
      <c r="AY382" s="18" t="s">
        <v>137</v>
      </c>
      <c r="BE382" s="197">
        <f>IF(N382="základní",J382,0)</f>
        <v>0</v>
      </c>
      <c r="BF382" s="197">
        <f>IF(N382="snížená",J382,0)</f>
        <v>0</v>
      </c>
      <c r="BG382" s="197">
        <f>IF(N382="zákl. přenesená",J382,0)</f>
        <v>0</v>
      </c>
      <c r="BH382" s="197">
        <f>IF(N382="sníž. přenesená",J382,0)</f>
        <v>0</v>
      </c>
      <c r="BI382" s="197">
        <f>IF(N382="nulová",J382,0)</f>
        <v>0</v>
      </c>
      <c r="BJ382" s="18" t="s">
        <v>36</v>
      </c>
      <c r="BK382" s="197">
        <f>ROUND(I382*H382,1)</f>
        <v>0</v>
      </c>
      <c r="BL382" s="18" t="s">
        <v>238</v>
      </c>
      <c r="BM382" s="196" t="s">
        <v>674</v>
      </c>
    </row>
    <row r="383" spans="1:65" s="13" customFormat="1" ht="11.25">
      <c r="B383" s="198"/>
      <c r="C383" s="199"/>
      <c r="D383" s="200" t="s">
        <v>146</v>
      </c>
      <c r="E383" s="201" t="s">
        <v>1</v>
      </c>
      <c r="F383" s="202" t="s">
        <v>675</v>
      </c>
      <c r="G383" s="199"/>
      <c r="H383" s="203">
        <v>81.7</v>
      </c>
      <c r="I383" s="204"/>
      <c r="J383" s="199"/>
      <c r="K383" s="199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146</v>
      </c>
      <c r="AU383" s="209" t="s">
        <v>89</v>
      </c>
      <c r="AV383" s="13" t="s">
        <v>89</v>
      </c>
      <c r="AW383" s="13" t="s">
        <v>35</v>
      </c>
      <c r="AX383" s="13" t="s">
        <v>36</v>
      </c>
      <c r="AY383" s="209" t="s">
        <v>137</v>
      </c>
    </row>
    <row r="384" spans="1:65" s="2" customFormat="1" ht="24.2" customHeight="1">
      <c r="A384" s="35"/>
      <c r="B384" s="36"/>
      <c r="C384" s="232" t="s">
        <v>676</v>
      </c>
      <c r="D384" s="232" t="s">
        <v>239</v>
      </c>
      <c r="E384" s="233" t="s">
        <v>677</v>
      </c>
      <c r="F384" s="234" t="s">
        <v>678</v>
      </c>
      <c r="G384" s="235" t="s">
        <v>143</v>
      </c>
      <c r="H384" s="236">
        <v>89.87</v>
      </c>
      <c r="I384" s="237"/>
      <c r="J384" s="238">
        <f>ROUND(I384*H384,1)</f>
        <v>0</v>
      </c>
      <c r="K384" s="239"/>
      <c r="L384" s="240"/>
      <c r="M384" s="241" t="s">
        <v>1</v>
      </c>
      <c r="N384" s="242" t="s">
        <v>45</v>
      </c>
      <c r="O384" s="72"/>
      <c r="P384" s="194">
        <f>O384*H384</f>
        <v>0</v>
      </c>
      <c r="Q384" s="194">
        <v>1.8249999999999999E-2</v>
      </c>
      <c r="R384" s="194">
        <f>Q384*H384</f>
        <v>1.6401275</v>
      </c>
      <c r="S384" s="194">
        <v>0</v>
      </c>
      <c r="T384" s="195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96" t="s">
        <v>322</v>
      </c>
      <c r="AT384" s="196" t="s">
        <v>239</v>
      </c>
      <c r="AU384" s="196" t="s">
        <v>89</v>
      </c>
      <c r="AY384" s="18" t="s">
        <v>137</v>
      </c>
      <c r="BE384" s="197">
        <f>IF(N384="základní",J384,0)</f>
        <v>0</v>
      </c>
      <c r="BF384" s="197">
        <f>IF(N384="snížená",J384,0)</f>
        <v>0</v>
      </c>
      <c r="BG384" s="197">
        <f>IF(N384="zákl. přenesená",J384,0)</f>
        <v>0</v>
      </c>
      <c r="BH384" s="197">
        <f>IF(N384="sníž. přenesená",J384,0)</f>
        <v>0</v>
      </c>
      <c r="BI384" s="197">
        <f>IF(N384="nulová",J384,0)</f>
        <v>0</v>
      </c>
      <c r="BJ384" s="18" t="s">
        <v>36</v>
      </c>
      <c r="BK384" s="197">
        <f>ROUND(I384*H384,1)</f>
        <v>0</v>
      </c>
      <c r="BL384" s="18" t="s">
        <v>238</v>
      </c>
      <c r="BM384" s="196" t="s">
        <v>679</v>
      </c>
    </row>
    <row r="385" spans="1:65" s="13" customFormat="1" ht="11.25">
      <c r="B385" s="198"/>
      <c r="C385" s="199"/>
      <c r="D385" s="200" t="s">
        <v>146</v>
      </c>
      <c r="E385" s="201" t="s">
        <v>1</v>
      </c>
      <c r="F385" s="202" t="s">
        <v>680</v>
      </c>
      <c r="G385" s="199"/>
      <c r="H385" s="203">
        <v>89.87</v>
      </c>
      <c r="I385" s="204"/>
      <c r="J385" s="199"/>
      <c r="K385" s="199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146</v>
      </c>
      <c r="AU385" s="209" t="s">
        <v>89</v>
      </c>
      <c r="AV385" s="13" t="s">
        <v>89</v>
      </c>
      <c r="AW385" s="13" t="s">
        <v>35</v>
      </c>
      <c r="AX385" s="13" t="s">
        <v>36</v>
      </c>
      <c r="AY385" s="209" t="s">
        <v>137</v>
      </c>
    </row>
    <row r="386" spans="1:65" s="2" customFormat="1" ht="24.2" customHeight="1">
      <c r="A386" s="35"/>
      <c r="B386" s="36"/>
      <c r="C386" s="184" t="s">
        <v>681</v>
      </c>
      <c r="D386" s="184" t="s">
        <v>140</v>
      </c>
      <c r="E386" s="185" t="s">
        <v>682</v>
      </c>
      <c r="F386" s="186" t="s">
        <v>683</v>
      </c>
      <c r="G386" s="187" t="s">
        <v>354</v>
      </c>
      <c r="H386" s="257"/>
      <c r="I386" s="189"/>
      <c r="J386" s="190">
        <f>ROUND(I386*H386,1)</f>
        <v>0</v>
      </c>
      <c r="K386" s="191"/>
      <c r="L386" s="40"/>
      <c r="M386" s="192" t="s">
        <v>1</v>
      </c>
      <c r="N386" s="193" t="s">
        <v>45</v>
      </c>
      <c r="O386" s="72"/>
      <c r="P386" s="194">
        <f>O386*H386</f>
        <v>0</v>
      </c>
      <c r="Q386" s="194">
        <v>0</v>
      </c>
      <c r="R386" s="194">
        <f>Q386*H386</f>
        <v>0</v>
      </c>
      <c r="S386" s="194">
        <v>0</v>
      </c>
      <c r="T386" s="19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96" t="s">
        <v>238</v>
      </c>
      <c r="AT386" s="196" t="s">
        <v>140</v>
      </c>
      <c r="AU386" s="196" t="s">
        <v>89</v>
      </c>
      <c r="AY386" s="18" t="s">
        <v>137</v>
      </c>
      <c r="BE386" s="197">
        <f>IF(N386="základní",J386,0)</f>
        <v>0</v>
      </c>
      <c r="BF386" s="197">
        <f>IF(N386="snížená",J386,0)</f>
        <v>0</v>
      </c>
      <c r="BG386" s="197">
        <f>IF(N386="zákl. přenesená",J386,0)</f>
        <v>0</v>
      </c>
      <c r="BH386" s="197">
        <f>IF(N386="sníž. přenesená",J386,0)</f>
        <v>0</v>
      </c>
      <c r="BI386" s="197">
        <f>IF(N386="nulová",J386,0)</f>
        <v>0</v>
      </c>
      <c r="BJ386" s="18" t="s">
        <v>36</v>
      </c>
      <c r="BK386" s="197">
        <f>ROUND(I386*H386,1)</f>
        <v>0</v>
      </c>
      <c r="BL386" s="18" t="s">
        <v>238</v>
      </c>
      <c r="BM386" s="196" t="s">
        <v>684</v>
      </c>
    </row>
    <row r="387" spans="1:65" s="12" customFormat="1" ht="22.9" customHeight="1">
      <c r="B387" s="168"/>
      <c r="C387" s="169"/>
      <c r="D387" s="170" t="s">
        <v>79</v>
      </c>
      <c r="E387" s="182" t="s">
        <v>685</v>
      </c>
      <c r="F387" s="182" t="s">
        <v>686</v>
      </c>
      <c r="G387" s="169"/>
      <c r="H387" s="169"/>
      <c r="I387" s="172"/>
      <c r="J387" s="183">
        <f>BK387</f>
        <v>0</v>
      </c>
      <c r="K387" s="169"/>
      <c r="L387" s="174"/>
      <c r="M387" s="175"/>
      <c r="N387" s="176"/>
      <c r="O387" s="176"/>
      <c r="P387" s="177">
        <f>SUM(P388:P398)</f>
        <v>0</v>
      </c>
      <c r="Q387" s="176"/>
      <c r="R387" s="177">
        <f>SUM(R388:R398)</f>
        <v>1.1544239999999999</v>
      </c>
      <c r="S387" s="176"/>
      <c r="T387" s="178">
        <f>SUM(T388:T398)</f>
        <v>0</v>
      </c>
      <c r="AR387" s="179" t="s">
        <v>89</v>
      </c>
      <c r="AT387" s="180" t="s">
        <v>79</v>
      </c>
      <c r="AU387" s="180" t="s">
        <v>36</v>
      </c>
      <c r="AY387" s="179" t="s">
        <v>137</v>
      </c>
      <c r="BK387" s="181">
        <f>SUM(BK388:BK398)</f>
        <v>0</v>
      </c>
    </row>
    <row r="388" spans="1:65" s="2" customFormat="1" ht="24.2" customHeight="1">
      <c r="A388" s="35"/>
      <c r="B388" s="36"/>
      <c r="C388" s="184" t="s">
        <v>687</v>
      </c>
      <c r="D388" s="184" t="s">
        <v>140</v>
      </c>
      <c r="E388" s="185" t="s">
        <v>688</v>
      </c>
      <c r="F388" s="186" t="s">
        <v>689</v>
      </c>
      <c r="G388" s="187" t="s">
        <v>143</v>
      </c>
      <c r="H388" s="188">
        <v>213</v>
      </c>
      <c r="I388" s="189"/>
      <c r="J388" s="190">
        <f>ROUND(I388*H388,1)</f>
        <v>0</v>
      </c>
      <c r="K388" s="191"/>
      <c r="L388" s="40"/>
      <c r="M388" s="192" t="s">
        <v>1</v>
      </c>
      <c r="N388" s="193" t="s">
        <v>45</v>
      </c>
      <c r="O388" s="72"/>
      <c r="P388" s="194">
        <f>O388*H388</f>
        <v>0</v>
      </c>
      <c r="Q388" s="194">
        <v>4.0000000000000003E-5</v>
      </c>
      <c r="R388" s="194">
        <f>Q388*H388</f>
        <v>8.5200000000000015E-3</v>
      </c>
      <c r="S388" s="194">
        <v>0</v>
      </c>
      <c r="T388" s="195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96" t="s">
        <v>238</v>
      </c>
      <c r="AT388" s="196" t="s">
        <v>140</v>
      </c>
      <c r="AU388" s="196" t="s">
        <v>89</v>
      </c>
      <c r="AY388" s="18" t="s">
        <v>137</v>
      </c>
      <c r="BE388" s="197">
        <f>IF(N388="základní",J388,0)</f>
        <v>0</v>
      </c>
      <c r="BF388" s="197">
        <f>IF(N388="snížená",J388,0)</f>
        <v>0</v>
      </c>
      <c r="BG388" s="197">
        <f>IF(N388="zákl. přenesená",J388,0)</f>
        <v>0</v>
      </c>
      <c r="BH388" s="197">
        <f>IF(N388="sníž. přenesená",J388,0)</f>
        <v>0</v>
      </c>
      <c r="BI388" s="197">
        <f>IF(N388="nulová",J388,0)</f>
        <v>0</v>
      </c>
      <c r="BJ388" s="18" t="s">
        <v>36</v>
      </c>
      <c r="BK388" s="197">
        <f>ROUND(I388*H388,1)</f>
        <v>0</v>
      </c>
      <c r="BL388" s="18" t="s">
        <v>238</v>
      </c>
      <c r="BM388" s="196" t="s">
        <v>690</v>
      </c>
    </row>
    <row r="389" spans="1:65" s="13" customFormat="1" ht="11.25">
      <c r="B389" s="198"/>
      <c r="C389" s="199"/>
      <c r="D389" s="200" t="s">
        <v>146</v>
      </c>
      <c r="E389" s="201" t="s">
        <v>1</v>
      </c>
      <c r="F389" s="202" t="s">
        <v>691</v>
      </c>
      <c r="G389" s="199"/>
      <c r="H389" s="203">
        <v>213</v>
      </c>
      <c r="I389" s="204"/>
      <c r="J389" s="199"/>
      <c r="K389" s="199"/>
      <c r="L389" s="205"/>
      <c r="M389" s="206"/>
      <c r="N389" s="207"/>
      <c r="O389" s="207"/>
      <c r="P389" s="207"/>
      <c r="Q389" s="207"/>
      <c r="R389" s="207"/>
      <c r="S389" s="207"/>
      <c r="T389" s="208"/>
      <c r="AT389" s="209" t="s">
        <v>146</v>
      </c>
      <c r="AU389" s="209" t="s">
        <v>89</v>
      </c>
      <c r="AV389" s="13" t="s">
        <v>89</v>
      </c>
      <c r="AW389" s="13" t="s">
        <v>35</v>
      </c>
      <c r="AX389" s="13" t="s">
        <v>36</v>
      </c>
      <c r="AY389" s="209" t="s">
        <v>137</v>
      </c>
    </row>
    <row r="390" spans="1:65" s="2" customFormat="1" ht="16.5" customHeight="1">
      <c r="A390" s="35"/>
      <c r="B390" s="36"/>
      <c r="C390" s="184" t="s">
        <v>692</v>
      </c>
      <c r="D390" s="184" t="s">
        <v>140</v>
      </c>
      <c r="E390" s="185" t="s">
        <v>693</v>
      </c>
      <c r="F390" s="186" t="s">
        <v>694</v>
      </c>
      <c r="G390" s="187" t="s">
        <v>143</v>
      </c>
      <c r="H390" s="188">
        <v>213</v>
      </c>
      <c r="I390" s="189"/>
      <c r="J390" s="190">
        <f>ROUND(I390*H390,1)</f>
        <v>0</v>
      </c>
      <c r="K390" s="191"/>
      <c r="L390" s="40"/>
      <c r="M390" s="192" t="s">
        <v>1</v>
      </c>
      <c r="N390" s="193" t="s">
        <v>45</v>
      </c>
      <c r="O390" s="72"/>
      <c r="P390" s="194">
        <f>O390*H390</f>
        <v>0</v>
      </c>
      <c r="Q390" s="194">
        <v>0</v>
      </c>
      <c r="R390" s="194">
        <f>Q390*H390</f>
        <v>0</v>
      </c>
      <c r="S390" s="194">
        <v>0</v>
      </c>
      <c r="T390" s="195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6" t="s">
        <v>238</v>
      </c>
      <c r="AT390" s="196" t="s">
        <v>140</v>
      </c>
      <c r="AU390" s="196" t="s">
        <v>89</v>
      </c>
      <c r="AY390" s="18" t="s">
        <v>137</v>
      </c>
      <c r="BE390" s="197">
        <f>IF(N390="základní",J390,0)</f>
        <v>0</v>
      </c>
      <c r="BF390" s="197">
        <f>IF(N390="snížená",J390,0)</f>
        <v>0</v>
      </c>
      <c r="BG390" s="197">
        <f>IF(N390="zákl. přenesená",J390,0)</f>
        <v>0</v>
      </c>
      <c r="BH390" s="197">
        <f>IF(N390="sníž. přenesená",J390,0)</f>
        <v>0</v>
      </c>
      <c r="BI390" s="197">
        <f>IF(N390="nulová",J390,0)</f>
        <v>0</v>
      </c>
      <c r="BJ390" s="18" t="s">
        <v>36</v>
      </c>
      <c r="BK390" s="197">
        <f>ROUND(I390*H390,1)</f>
        <v>0</v>
      </c>
      <c r="BL390" s="18" t="s">
        <v>238</v>
      </c>
      <c r="BM390" s="196" t="s">
        <v>695</v>
      </c>
    </row>
    <row r="391" spans="1:65" s="2" customFormat="1" ht="21.75" customHeight="1">
      <c r="A391" s="35"/>
      <c r="B391" s="36"/>
      <c r="C391" s="184" t="s">
        <v>696</v>
      </c>
      <c r="D391" s="184" t="s">
        <v>140</v>
      </c>
      <c r="E391" s="185" t="s">
        <v>697</v>
      </c>
      <c r="F391" s="186" t="s">
        <v>698</v>
      </c>
      <c r="G391" s="187" t="s">
        <v>143</v>
      </c>
      <c r="H391" s="188">
        <v>213</v>
      </c>
      <c r="I391" s="189"/>
      <c r="J391" s="190">
        <f>ROUND(I391*H391,1)</f>
        <v>0</v>
      </c>
      <c r="K391" s="191"/>
      <c r="L391" s="40"/>
      <c r="M391" s="192" t="s">
        <v>1</v>
      </c>
      <c r="N391" s="193" t="s">
        <v>45</v>
      </c>
      <c r="O391" s="72"/>
      <c r="P391" s="194">
        <f>O391*H391</f>
        <v>0</v>
      </c>
      <c r="Q391" s="194">
        <v>5.5000000000000003E-4</v>
      </c>
      <c r="R391" s="194">
        <f>Q391*H391</f>
        <v>0.11715</v>
      </c>
      <c r="S391" s="194">
        <v>0</v>
      </c>
      <c r="T391" s="195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6" t="s">
        <v>238</v>
      </c>
      <c r="AT391" s="196" t="s">
        <v>140</v>
      </c>
      <c r="AU391" s="196" t="s">
        <v>89</v>
      </c>
      <c r="AY391" s="18" t="s">
        <v>137</v>
      </c>
      <c r="BE391" s="197">
        <f>IF(N391="základní",J391,0)</f>
        <v>0</v>
      </c>
      <c r="BF391" s="197">
        <f>IF(N391="snížená",J391,0)</f>
        <v>0</v>
      </c>
      <c r="BG391" s="197">
        <f>IF(N391="zákl. přenesená",J391,0)</f>
        <v>0</v>
      </c>
      <c r="BH391" s="197">
        <f>IF(N391="sníž. přenesená",J391,0)</f>
        <v>0</v>
      </c>
      <c r="BI391" s="197">
        <f>IF(N391="nulová",J391,0)</f>
        <v>0</v>
      </c>
      <c r="BJ391" s="18" t="s">
        <v>36</v>
      </c>
      <c r="BK391" s="197">
        <f>ROUND(I391*H391,1)</f>
        <v>0</v>
      </c>
      <c r="BL391" s="18" t="s">
        <v>238</v>
      </c>
      <c r="BM391" s="196" t="s">
        <v>699</v>
      </c>
    </row>
    <row r="392" spans="1:65" s="2" customFormat="1" ht="24.2" customHeight="1">
      <c r="A392" s="35"/>
      <c r="B392" s="36"/>
      <c r="C392" s="184" t="s">
        <v>700</v>
      </c>
      <c r="D392" s="184" t="s">
        <v>140</v>
      </c>
      <c r="E392" s="185" t="s">
        <v>701</v>
      </c>
      <c r="F392" s="186" t="s">
        <v>702</v>
      </c>
      <c r="G392" s="187" t="s">
        <v>143</v>
      </c>
      <c r="H392" s="188">
        <v>213</v>
      </c>
      <c r="I392" s="189"/>
      <c r="J392" s="190">
        <f>ROUND(I392*H392,1)</f>
        <v>0</v>
      </c>
      <c r="K392" s="191"/>
      <c r="L392" s="40"/>
      <c r="M392" s="192" t="s">
        <v>1</v>
      </c>
      <c r="N392" s="193" t="s">
        <v>45</v>
      </c>
      <c r="O392" s="72"/>
      <c r="P392" s="194">
        <f>O392*H392</f>
        <v>0</v>
      </c>
      <c r="Q392" s="194">
        <v>3.2000000000000002E-3</v>
      </c>
      <c r="R392" s="194">
        <f>Q392*H392</f>
        <v>0.68159999999999998</v>
      </c>
      <c r="S392" s="194">
        <v>0</v>
      </c>
      <c r="T392" s="195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96" t="s">
        <v>238</v>
      </c>
      <c r="AT392" s="196" t="s">
        <v>140</v>
      </c>
      <c r="AU392" s="196" t="s">
        <v>89</v>
      </c>
      <c r="AY392" s="18" t="s">
        <v>137</v>
      </c>
      <c r="BE392" s="197">
        <f>IF(N392="základní",J392,0)</f>
        <v>0</v>
      </c>
      <c r="BF392" s="197">
        <f>IF(N392="snížená",J392,0)</f>
        <v>0</v>
      </c>
      <c r="BG392" s="197">
        <f>IF(N392="zákl. přenesená",J392,0)</f>
        <v>0</v>
      </c>
      <c r="BH392" s="197">
        <f>IF(N392="sníž. přenesená",J392,0)</f>
        <v>0</v>
      </c>
      <c r="BI392" s="197">
        <f>IF(N392="nulová",J392,0)</f>
        <v>0</v>
      </c>
      <c r="BJ392" s="18" t="s">
        <v>36</v>
      </c>
      <c r="BK392" s="197">
        <f>ROUND(I392*H392,1)</f>
        <v>0</v>
      </c>
      <c r="BL392" s="18" t="s">
        <v>238</v>
      </c>
      <c r="BM392" s="196" t="s">
        <v>703</v>
      </c>
    </row>
    <row r="393" spans="1:65" s="2" customFormat="1" ht="16.5" customHeight="1">
      <c r="A393" s="35"/>
      <c r="B393" s="36"/>
      <c r="C393" s="184" t="s">
        <v>704</v>
      </c>
      <c r="D393" s="184" t="s">
        <v>140</v>
      </c>
      <c r="E393" s="185" t="s">
        <v>705</v>
      </c>
      <c r="F393" s="186" t="s">
        <v>706</v>
      </c>
      <c r="G393" s="187" t="s">
        <v>143</v>
      </c>
      <c r="H393" s="188">
        <v>213</v>
      </c>
      <c r="I393" s="189"/>
      <c r="J393" s="190">
        <f>ROUND(I393*H393,1)</f>
        <v>0</v>
      </c>
      <c r="K393" s="191"/>
      <c r="L393" s="40"/>
      <c r="M393" s="192" t="s">
        <v>1</v>
      </c>
      <c r="N393" s="193" t="s">
        <v>45</v>
      </c>
      <c r="O393" s="72"/>
      <c r="P393" s="194">
        <f>O393*H393</f>
        <v>0</v>
      </c>
      <c r="Q393" s="194">
        <v>2.5000000000000001E-4</v>
      </c>
      <c r="R393" s="194">
        <f>Q393*H393</f>
        <v>5.3249999999999999E-2</v>
      </c>
      <c r="S393" s="194">
        <v>0</v>
      </c>
      <c r="T393" s="195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6" t="s">
        <v>238</v>
      </c>
      <c r="AT393" s="196" t="s">
        <v>140</v>
      </c>
      <c r="AU393" s="196" t="s">
        <v>89</v>
      </c>
      <c r="AY393" s="18" t="s">
        <v>137</v>
      </c>
      <c r="BE393" s="197">
        <f>IF(N393="základní",J393,0)</f>
        <v>0</v>
      </c>
      <c r="BF393" s="197">
        <f>IF(N393="snížená",J393,0)</f>
        <v>0</v>
      </c>
      <c r="BG393" s="197">
        <f>IF(N393="zákl. přenesená",J393,0)</f>
        <v>0</v>
      </c>
      <c r="BH393" s="197">
        <f>IF(N393="sníž. přenesená",J393,0)</f>
        <v>0</v>
      </c>
      <c r="BI393" s="197">
        <f>IF(N393="nulová",J393,0)</f>
        <v>0</v>
      </c>
      <c r="BJ393" s="18" t="s">
        <v>36</v>
      </c>
      <c r="BK393" s="197">
        <f>ROUND(I393*H393,1)</f>
        <v>0</v>
      </c>
      <c r="BL393" s="18" t="s">
        <v>238</v>
      </c>
      <c r="BM393" s="196" t="s">
        <v>707</v>
      </c>
    </row>
    <row r="394" spans="1:65" s="2" customFormat="1" ht="16.5" customHeight="1">
      <c r="A394" s="35"/>
      <c r="B394" s="36"/>
      <c r="C394" s="184" t="s">
        <v>708</v>
      </c>
      <c r="D394" s="184" t="s">
        <v>140</v>
      </c>
      <c r="E394" s="185" t="s">
        <v>709</v>
      </c>
      <c r="F394" s="186" t="s">
        <v>710</v>
      </c>
      <c r="G394" s="187" t="s">
        <v>154</v>
      </c>
      <c r="H394" s="188">
        <v>94.2</v>
      </c>
      <c r="I394" s="189"/>
      <c r="J394" s="190">
        <f>ROUND(I394*H394,1)</f>
        <v>0</v>
      </c>
      <c r="K394" s="191"/>
      <c r="L394" s="40"/>
      <c r="M394" s="192" t="s">
        <v>1</v>
      </c>
      <c r="N394" s="193" t="s">
        <v>45</v>
      </c>
      <c r="O394" s="72"/>
      <c r="P394" s="194">
        <f>O394*H394</f>
        <v>0</v>
      </c>
      <c r="Q394" s="194">
        <v>3.1199999999999999E-3</v>
      </c>
      <c r="R394" s="194">
        <f>Q394*H394</f>
        <v>0.293904</v>
      </c>
      <c r="S394" s="194">
        <v>0</v>
      </c>
      <c r="T394" s="195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96" t="s">
        <v>238</v>
      </c>
      <c r="AT394" s="196" t="s">
        <v>140</v>
      </c>
      <c r="AU394" s="196" t="s">
        <v>89</v>
      </c>
      <c r="AY394" s="18" t="s">
        <v>137</v>
      </c>
      <c r="BE394" s="197">
        <f>IF(N394="základní",J394,0)</f>
        <v>0</v>
      </c>
      <c r="BF394" s="197">
        <f>IF(N394="snížená",J394,0)</f>
        <v>0</v>
      </c>
      <c r="BG394" s="197">
        <f>IF(N394="zákl. přenesená",J394,0)</f>
        <v>0</v>
      </c>
      <c r="BH394" s="197">
        <f>IF(N394="sníž. přenesená",J394,0)</f>
        <v>0</v>
      </c>
      <c r="BI394" s="197">
        <f>IF(N394="nulová",J394,0)</f>
        <v>0</v>
      </c>
      <c r="BJ394" s="18" t="s">
        <v>36</v>
      </c>
      <c r="BK394" s="197">
        <f>ROUND(I394*H394,1)</f>
        <v>0</v>
      </c>
      <c r="BL394" s="18" t="s">
        <v>238</v>
      </c>
      <c r="BM394" s="196" t="s">
        <v>711</v>
      </c>
    </row>
    <row r="395" spans="1:65" s="13" customFormat="1" ht="11.25">
      <c r="B395" s="198"/>
      <c r="C395" s="199"/>
      <c r="D395" s="200" t="s">
        <v>146</v>
      </c>
      <c r="E395" s="201" t="s">
        <v>1</v>
      </c>
      <c r="F395" s="202" t="s">
        <v>712</v>
      </c>
      <c r="G395" s="199"/>
      <c r="H395" s="203">
        <v>55.5</v>
      </c>
      <c r="I395" s="204"/>
      <c r="J395" s="199"/>
      <c r="K395" s="199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146</v>
      </c>
      <c r="AU395" s="209" t="s">
        <v>89</v>
      </c>
      <c r="AV395" s="13" t="s">
        <v>89</v>
      </c>
      <c r="AW395" s="13" t="s">
        <v>35</v>
      </c>
      <c r="AX395" s="13" t="s">
        <v>80</v>
      </c>
      <c r="AY395" s="209" t="s">
        <v>137</v>
      </c>
    </row>
    <row r="396" spans="1:65" s="13" customFormat="1" ht="11.25">
      <c r="B396" s="198"/>
      <c r="C396" s="199"/>
      <c r="D396" s="200" t="s">
        <v>146</v>
      </c>
      <c r="E396" s="201" t="s">
        <v>1</v>
      </c>
      <c r="F396" s="202" t="s">
        <v>713</v>
      </c>
      <c r="G396" s="199"/>
      <c r="H396" s="203">
        <v>38.700000000000003</v>
      </c>
      <c r="I396" s="204"/>
      <c r="J396" s="199"/>
      <c r="K396" s="199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146</v>
      </c>
      <c r="AU396" s="209" t="s">
        <v>89</v>
      </c>
      <c r="AV396" s="13" t="s">
        <v>89</v>
      </c>
      <c r="AW396" s="13" t="s">
        <v>35</v>
      </c>
      <c r="AX396" s="13" t="s">
        <v>80</v>
      </c>
      <c r="AY396" s="209" t="s">
        <v>137</v>
      </c>
    </row>
    <row r="397" spans="1:65" s="14" customFormat="1" ht="11.25">
      <c r="B397" s="210"/>
      <c r="C397" s="211"/>
      <c r="D397" s="200" t="s">
        <v>146</v>
      </c>
      <c r="E397" s="212" t="s">
        <v>1</v>
      </c>
      <c r="F397" s="213" t="s">
        <v>151</v>
      </c>
      <c r="G397" s="211"/>
      <c r="H397" s="214">
        <v>94.2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146</v>
      </c>
      <c r="AU397" s="220" t="s">
        <v>89</v>
      </c>
      <c r="AV397" s="14" t="s">
        <v>144</v>
      </c>
      <c r="AW397" s="14" t="s">
        <v>35</v>
      </c>
      <c r="AX397" s="14" t="s">
        <v>36</v>
      </c>
      <c r="AY397" s="220" t="s">
        <v>137</v>
      </c>
    </row>
    <row r="398" spans="1:65" s="2" customFormat="1" ht="24.2" customHeight="1">
      <c r="A398" s="35"/>
      <c r="B398" s="36"/>
      <c r="C398" s="184" t="s">
        <v>714</v>
      </c>
      <c r="D398" s="184" t="s">
        <v>140</v>
      </c>
      <c r="E398" s="185" t="s">
        <v>715</v>
      </c>
      <c r="F398" s="186" t="s">
        <v>716</v>
      </c>
      <c r="G398" s="187" t="s">
        <v>354</v>
      </c>
      <c r="H398" s="257"/>
      <c r="I398" s="189"/>
      <c r="J398" s="190">
        <f>ROUND(I398*H398,1)</f>
        <v>0</v>
      </c>
      <c r="K398" s="191"/>
      <c r="L398" s="40"/>
      <c r="M398" s="192" t="s">
        <v>1</v>
      </c>
      <c r="N398" s="193" t="s">
        <v>45</v>
      </c>
      <c r="O398" s="72"/>
      <c r="P398" s="194">
        <f>O398*H398</f>
        <v>0</v>
      </c>
      <c r="Q398" s="194">
        <v>0</v>
      </c>
      <c r="R398" s="194">
        <f>Q398*H398</f>
        <v>0</v>
      </c>
      <c r="S398" s="194">
        <v>0</v>
      </c>
      <c r="T398" s="195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96" t="s">
        <v>238</v>
      </c>
      <c r="AT398" s="196" t="s">
        <v>140</v>
      </c>
      <c r="AU398" s="196" t="s">
        <v>89</v>
      </c>
      <c r="AY398" s="18" t="s">
        <v>137</v>
      </c>
      <c r="BE398" s="197">
        <f>IF(N398="základní",J398,0)</f>
        <v>0</v>
      </c>
      <c r="BF398" s="197">
        <f>IF(N398="snížená",J398,0)</f>
        <v>0</v>
      </c>
      <c r="BG398" s="197">
        <f>IF(N398="zákl. přenesená",J398,0)</f>
        <v>0</v>
      </c>
      <c r="BH398" s="197">
        <f>IF(N398="sníž. přenesená",J398,0)</f>
        <v>0</v>
      </c>
      <c r="BI398" s="197">
        <f>IF(N398="nulová",J398,0)</f>
        <v>0</v>
      </c>
      <c r="BJ398" s="18" t="s">
        <v>36</v>
      </c>
      <c r="BK398" s="197">
        <f>ROUND(I398*H398,1)</f>
        <v>0</v>
      </c>
      <c r="BL398" s="18" t="s">
        <v>238</v>
      </c>
      <c r="BM398" s="196" t="s">
        <v>717</v>
      </c>
    </row>
    <row r="399" spans="1:65" s="12" customFormat="1" ht="22.9" customHeight="1">
      <c r="B399" s="168"/>
      <c r="C399" s="169"/>
      <c r="D399" s="170" t="s">
        <v>79</v>
      </c>
      <c r="E399" s="182" t="s">
        <v>718</v>
      </c>
      <c r="F399" s="182" t="s">
        <v>719</v>
      </c>
      <c r="G399" s="169"/>
      <c r="H399" s="169"/>
      <c r="I399" s="172"/>
      <c r="J399" s="183">
        <f>BK399</f>
        <v>0</v>
      </c>
      <c r="K399" s="169"/>
      <c r="L399" s="174"/>
      <c r="M399" s="175"/>
      <c r="N399" s="176"/>
      <c r="O399" s="176"/>
      <c r="P399" s="177">
        <f>SUM(P400:P421)</f>
        <v>0</v>
      </c>
      <c r="Q399" s="176"/>
      <c r="R399" s="177">
        <f>SUM(R400:R421)</f>
        <v>3.6275999999999997</v>
      </c>
      <c r="S399" s="176"/>
      <c r="T399" s="178">
        <f>SUM(T400:T421)</f>
        <v>0</v>
      </c>
      <c r="AR399" s="179" t="s">
        <v>89</v>
      </c>
      <c r="AT399" s="180" t="s">
        <v>79</v>
      </c>
      <c r="AU399" s="180" t="s">
        <v>36</v>
      </c>
      <c r="AY399" s="179" t="s">
        <v>137</v>
      </c>
      <c r="BK399" s="181">
        <f>SUM(BK400:BK421)</f>
        <v>0</v>
      </c>
    </row>
    <row r="400" spans="1:65" s="2" customFormat="1" ht="16.5" customHeight="1">
      <c r="A400" s="35"/>
      <c r="B400" s="36"/>
      <c r="C400" s="184" t="s">
        <v>720</v>
      </c>
      <c r="D400" s="184" t="s">
        <v>140</v>
      </c>
      <c r="E400" s="185" t="s">
        <v>721</v>
      </c>
      <c r="F400" s="186" t="s">
        <v>722</v>
      </c>
      <c r="G400" s="187" t="s">
        <v>143</v>
      </c>
      <c r="H400" s="188">
        <v>150</v>
      </c>
      <c r="I400" s="189"/>
      <c r="J400" s="190">
        <f>ROUND(I400*H400,1)</f>
        <v>0</v>
      </c>
      <c r="K400" s="191"/>
      <c r="L400" s="40"/>
      <c r="M400" s="192" t="s">
        <v>1</v>
      </c>
      <c r="N400" s="193" t="s">
        <v>45</v>
      </c>
      <c r="O400" s="72"/>
      <c r="P400" s="194">
        <f>O400*H400</f>
        <v>0</v>
      </c>
      <c r="Q400" s="194">
        <v>0</v>
      </c>
      <c r="R400" s="194">
        <f>Q400*H400</f>
        <v>0</v>
      </c>
      <c r="S400" s="194">
        <v>0</v>
      </c>
      <c r="T400" s="195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96" t="s">
        <v>238</v>
      </c>
      <c r="AT400" s="196" t="s">
        <v>140</v>
      </c>
      <c r="AU400" s="196" t="s">
        <v>89</v>
      </c>
      <c r="AY400" s="18" t="s">
        <v>137</v>
      </c>
      <c r="BE400" s="197">
        <f>IF(N400="základní",J400,0)</f>
        <v>0</v>
      </c>
      <c r="BF400" s="197">
        <f>IF(N400="snížená",J400,0)</f>
        <v>0</v>
      </c>
      <c r="BG400" s="197">
        <f>IF(N400="zákl. přenesená",J400,0)</f>
        <v>0</v>
      </c>
      <c r="BH400" s="197">
        <f>IF(N400="sníž. přenesená",J400,0)</f>
        <v>0</v>
      </c>
      <c r="BI400" s="197">
        <f>IF(N400="nulová",J400,0)</f>
        <v>0</v>
      </c>
      <c r="BJ400" s="18" t="s">
        <v>36</v>
      </c>
      <c r="BK400" s="197">
        <f>ROUND(I400*H400,1)</f>
        <v>0</v>
      </c>
      <c r="BL400" s="18" t="s">
        <v>238</v>
      </c>
      <c r="BM400" s="196" t="s">
        <v>723</v>
      </c>
    </row>
    <row r="401" spans="1:65" s="13" customFormat="1" ht="11.25">
      <c r="B401" s="198"/>
      <c r="C401" s="199"/>
      <c r="D401" s="200" t="s">
        <v>146</v>
      </c>
      <c r="E401" s="201" t="s">
        <v>1</v>
      </c>
      <c r="F401" s="202" t="s">
        <v>194</v>
      </c>
      <c r="G401" s="199"/>
      <c r="H401" s="203">
        <v>2.4</v>
      </c>
      <c r="I401" s="204"/>
      <c r="J401" s="199"/>
      <c r="K401" s="199"/>
      <c r="L401" s="205"/>
      <c r="M401" s="206"/>
      <c r="N401" s="207"/>
      <c r="O401" s="207"/>
      <c r="P401" s="207"/>
      <c r="Q401" s="207"/>
      <c r="R401" s="207"/>
      <c r="S401" s="207"/>
      <c r="T401" s="208"/>
      <c r="AT401" s="209" t="s">
        <v>146</v>
      </c>
      <c r="AU401" s="209" t="s">
        <v>89</v>
      </c>
      <c r="AV401" s="13" t="s">
        <v>89</v>
      </c>
      <c r="AW401" s="13" t="s">
        <v>35</v>
      </c>
      <c r="AX401" s="13" t="s">
        <v>80</v>
      </c>
      <c r="AY401" s="209" t="s">
        <v>137</v>
      </c>
    </row>
    <row r="402" spans="1:65" s="13" customFormat="1" ht="11.25">
      <c r="B402" s="198"/>
      <c r="C402" s="199"/>
      <c r="D402" s="200" t="s">
        <v>146</v>
      </c>
      <c r="E402" s="201" t="s">
        <v>1</v>
      </c>
      <c r="F402" s="202" t="s">
        <v>724</v>
      </c>
      <c r="G402" s="199"/>
      <c r="H402" s="203">
        <v>12.32</v>
      </c>
      <c r="I402" s="204"/>
      <c r="J402" s="199"/>
      <c r="K402" s="199"/>
      <c r="L402" s="205"/>
      <c r="M402" s="206"/>
      <c r="N402" s="207"/>
      <c r="O402" s="207"/>
      <c r="P402" s="207"/>
      <c r="Q402" s="207"/>
      <c r="R402" s="207"/>
      <c r="S402" s="207"/>
      <c r="T402" s="208"/>
      <c r="AT402" s="209" t="s">
        <v>146</v>
      </c>
      <c r="AU402" s="209" t="s">
        <v>89</v>
      </c>
      <c r="AV402" s="13" t="s">
        <v>89</v>
      </c>
      <c r="AW402" s="13" t="s">
        <v>35</v>
      </c>
      <c r="AX402" s="13" t="s">
        <v>80</v>
      </c>
      <c r="AY402" s="209" t="s">
        <v>137</v>
      </c>
    </row>
    <row r="403" spans="1:65" s="13" customFormat="1" ht="11.25">
      <c r="B403" s="198"/>
      <c r="C403" s="199"/>
      <c r="D403" s="200" t="s">
        <v>146</v>
      </c>
      <c r="E403" s="201" t="s">
        <v>1</v>
      </c>
      <c r="F403" s="202" t="s">
        <v>196</v>
      </c>
      <c r="G403" s="199"/>
      <c r="H403" s="203">
        <v>26.08</v>
      </c>
      <c r="I403" s="204"/>
      <c r="J403" s="199"/>
      <c r="K403" s="199"/>
      <c r="L403" s="205"/>
      <c r="M403" s="206"/>
      <c r="N403" s="207"/>
      <c r="O403" s="207"/>
      <c r="P403" s="207"/>
      <c r="Q403" s="207"/>
      <c r="R403" s="207"/>
      <c r="S403" s="207"/>
      <c r="T403" s="208"/>
      <c r="AT403" s="209" t="s">
        <v>146</v>
      </c>
      <c r="AU403" s="209" t="s">
        <v>89</v>
      </c>
      <c r="AV403" s="13" t="s">
        <v>89</v>
      </c>
      <c r="AW403" s="13" t="s">
        <v>35</v>
      </c>
      <c r="AX403" s="13" t="s">
        <v>80</v>
      </c>
      <c r="AY403" s="209" t="s">
        <v>137</v>
      </c>
    </row>
    <row r="404" spans="1:65" s="13" customFormat="1" ht="11.25">
      <c r="B404" s="198"/>
      <c r="C404" s="199"/>
      <c r="D404" s="200" t="s">
        <v>146</v>
      </c>
      <c r="E404" s="201" t="s">
        <v>1</v>
      </c>
      <c r="F404" s="202" t="s">
        <v>197</v>
      </c>
      <c r="G404" s="199"/>
      <c r="H404" s="203">
        <v>0.441</v>
      </c>
      <c r="I404" s="204"/>
      <c r="J404" s="199"/>
      <c r="K404" s="199"/>
      <c r="L404" s="205"/>
      <c r="M404" s="206"/>
      <c r="N404" s="207"/>
      <c r="O404" s="207"/>
      <c r="P404" s="207"/>
      <c r="Q404" s="207"/>
      <c r="R404" s="207"/>
      <c r="S404" s="207"/>
      <c r="T404" s="208"/>
      <c r="AT404" s="209" t="s">
        <v>146</v>
      </c>
      <c r="AU404" s="209" t="s">
        <v>89</v>
      </c>
      <c r="AV404" s="13" t="s">
        <v>89</v>
      </c>
      <c r="AW404" s="13" t="s">
        <v>35</v>
      </c>
      <c r="AX404" s="13" t="s">
        <v>80</v>
      </c>
      <c r="AY404" s="209" t="s">
        <v>137</v>
      </c>
    </row>
    <row r="405" spans="1:65" s="13" customFormat="1" ht="11.25">
      <c r="B405" s="198"/>
      <c r="C405" s="199"/>
      <c r="D405" s="200" t="s">
        <v>146</v>
      </c>
      <c r="E405" s="201" t="s">
        <v>1</v>
      </c>
      <c r="F405" s="202" t="s">
        <v>725</v>
      </c>
      <c r="G405" s="199"/>
      <c r="H405" s="203">
        <v>19.48</v>
      </c>
      <c r="I405" s="204"/>
      <c r="J405" s="199"/>
      <c r="K405" s="199"/>
      <c r="L405" s="205"/>
      <c r="M405" s="206"/>
      <c r="N405" s="207"/>
      <c r="O405" s="207"/>
      <c r="P405" s="207"/>
      <c r="Q405" s="207"/>
      <c r="R405" s="207"/>
      <c r="S405" s="207"/>
      <c r="T405" s="208"/>
      <c r="AT405" s="209" t="s">
        <v>146</v>
      </c>
      <c r="AU405" s="209" t="s">
        <v>89</v>
      </c>
      <c r="AV405" s="13" t="s">
        <v>89</v>
      </c>
      <c r="AW405" s="13" t="s">
        <v>35</v>
      </c>
      <c r="AX405" s="13" t="s">
        <v>80</v>
      </c>
      <c r="AY405" s="209" t="s">
        <v>137</v>
      </c>
    </row>
    <row r="406" spans="1:65" s="13" customFormat="1" ht="11.25">
      <c r="B406" s="198"/>
      <c r="C406" s="199"/>
      <c r="D406" s="200" t="s">
        <v>146</v>
      </c>
      <c r="E406" s="201" t="s">
        <v>1</v>
      </c>
      <c r="F406" s="202" t="s">
        <v>726</v>
      </c>
      <c r="G406" s="199"/>
      <c r="H406" s="203">
        <v>20.52</v>
      </c>
      <c r="I406" s="204"/>
      <c r="J406" s="199"/>
      <c r="K406" s="199"/>
      <c r="L406" s="205"/>
      <c r="M406" s="206"/>
      <c r="N406" s="207"/>
      <c r="O406" s="207"/>
      <c r="P406" s="207"/>
      <c r="Q406" s="207"/>
      <c r="R406" s="207"/>
      <c r="S406" s="207"/>
      <c r="T406" s="208"/>
      <c r="AT406" s="209" t="s">
        <v>146</v>
      </c>
      <c r="AU406" s="209" t="s">
        <v>89</v>
      </c>
      <c r="AV406" s="13" t="s">
        <v>89</v>
      </c>
      <c r="AW406" s="13" t="s">
        <v>35</v>
      </c>
      <c r="AX406" s="13" t="s">
        <v>80</v>
      </c>
      <c r="AY406" s="209" t="s">
        <v>137</v>
      </c>
    </row>
    <row r="407" spans="1:65" s="13" customFormat="1" ht="11.25">
      <c r="B407" s="198"/>
      <c r="C407" s="199"/>
      <c r="D407" s="200" t="s">
        <v>146</v>
      </c>
      <c r="E407" s="201" t="s">
        <v>1</v>
      </c>
      <c r="F407" s="202" t="s">
        <v>727</v>
      </c>
      <c r="G407" s="199"/>
      <c r="H407" s="203">
        <v>15.616</v>
      </c>
      <c r="I407" s="204"/>
      <c r="J407" s="199"/>
      <c r="K407" s="199"/>
      <c r="L407" s="205"/>
      <c r="M407" s="206"/>
      <c r="N407" s="207"/>
      <c r="O407" s="207"/>
      <c r="P407" s="207"/>
      <c r="Q407" s="207"/>
      <c r="R407" s="207"/>
      <c r="S407" s="207"/>
      <c r="T407" s="208"/>
      <c r="AT407" s="209" t="s">
        <v>146</v>
      </c>
      <c r="AU407" s="209" t="s">
        <v>89</v>
      </c>
      <c r="AV407" s="13" t="s">
        <v>89</v>
      </c>
      <c r="AW407" s="13" t="s">
        <v>35</v>
      </c>
      <c r="AX407" s="13" t="s">
        <v>80</v>
      </c>
      <c r="AY407" s="209" t="s">
        <v>137</v>
      </c>
    </row>
    <row r="408" spans="1:65" s="13" customFormat="1" ht="11.25">
      <c r="B408" s="198"/>
      <c r="C408" s="199"/>
      <c r="D408" s="200" t="s">
        <v>146</v>
      </c>
      <c r="E408" s="201" t="s">
        <v>1</v>
      </c>
      <c r="F408" s="202" t="s">
        <v>728</v>
      </c>
      <c r="G408" s="199"/>
      <c r="H408" s="203">
        <v>25.96</v>
      </c>
      <c r="I408" s="204"/>
      <c r="J408" s="199"/>
      <c r="K408" s="199"/>
      <c r="L408" s="205"/>
      <c r="M408" s="206"/>
      <c r="N408" s="207"/>
      <c r="O408" s="207"/>
      <c r="P408" s="207"/>
      <c r="Q408" s="207"/>
      <c r="R408" s="207"/>
      <c r="S408" s="207"/>
      <c r="T408" s="208"/>
      <c r="AT408" s="209" t="s">
        <v>146</v>
      </c>
      <c r="AU408" s="209" t="s">
        <v>89</v>
      </c>
      <c r="AV408" s="13" t="s">
        <v>89</v>
      </c>
      <c r="AW408" s="13" t="s">
        <v>35</v>
      </c>
      <c r="AX408" s="13" t="s">
        <v>80</v>
      </c>
      <c r="AY408" s="209" t="s">
        <v>137</v>
      </c>
    </row>
    <row r="409" spans="1:65" s="13" customFormat="1" ht="11.25">
      <c r="B409" s="198"/>
      <c r="C409" s="199"/>
      <c r="D409" s="200" t="s">
        <v>146</v>
      </c>
      <c r="E409" s="201" t="s">
        <v>1</v>
      </c>
      <c r="F409" s="202" t="s">
        <v>202</v>
      </c>
      <c r="G409" s="199"/>
      <c r="H409" s="203">
        <v>0.66900000000000004</v>
      </c>
      <c r="I409" s="204"/>
      <c r="J409" s="199"/>
      <c r="K409" s="199"/>
      <c r="L409" s="205"/>
      <c r="M409" s="206"/>
      <c r="N409" s="207"/>
      <c r="O409" s="207"/>
      <c r="P409" s="207"/>
      <c r="Q409" s="207"/>
      <c r="R409" s="207"/>
      <c r="S409" s="207"/>
      <c r="T409" s="208"/>
      <c r="AT409" s="209" t="s">
        <v>146</v>
      </c>
      <c r="AU409" s="209" t="s">
        <v>89</v>
      </c>
      <c r="AV409" s="13" t="s">
        <v>89</v>
      </c>
      <c r="AW409" s="13" t="s">
        <v>35</v>
      </c>
      <c r="AX409" s="13" t="s">
        <v>80</v>
      </c>
      <c r="AY409" s="209" t="s">
        <v>137</v>
      </c>
    </row>
    <row r="410" spans="1:65" s="13" customFormat="1" ht="11.25">
      <c r="B410" s="198"/>
      <c r="C410" s="199"/>
      <c r="D410" s="200" t="s">
        <v>146</v>
      </c>
      <c r="E410" s="201" t="s">
        <v>1</v>
      </c>
      <c r="F410" s="202" t="s">
        <v>203</v>
      </c>
      <c r="G410" s="199"/>
      <c r="H410" s="203">
        <v>26.513999999999999</v>
      </c>
      <c r="I410" s="204"/>
      <c r="J410" s="199"/>
      <c r="K410" s="199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146</v>
      </c>
      <c r="AU410" s="209" t="s">
        <v>89</v>
      </c>
      <c r="AV410" s="13" t="s">
        <v>89</v>
      </c>
      <c r="AW410" s="13" t="s">
        <v>35</v>
      </c>
      <c r="AX410" s="13" t="s">
        <v>80</v>
      </c>
      <c r="AY410" s="209" t="s">
        <v>137</v>
      </c>
    </row>
    <row r="411" spans="1:65" s="14" customFormat="1" ht="11.25">
      <c r="B411" s="210"/>
      <c r="C411" s="211"/>
      <c r="D411" s="200" t="s">
        <v>146</v>
      </c>
      <c r="E411" s="212" t="s">
        <v>1</v>
      </c>
      <c r="F411" s="213" t="s">
        <v>151</v>
      </c>
      <c r="G411" s="211"/>
      <c r="H411" s="214">
        <v>150</v>
      </c>
      <c r="I411" s="215"/>
      <c r="J411" s="211"/>
      <c r="K411" s="211"/>
      <c r="L411" s="216"/>
      <c r="M411" s="217"/>
      <c r="N411" s="218"/>
      <c r="O411" s="218"/>
      <c r="P411" s="218"/>
      <c r="Q411" s="218"/>
      <c r="R411" s="218"/>
      <c r="S411" s="218"/>
      <c r="T411" s="219"/>
      <c r="AT411" s="220" t="s">
        <v>146</v>
      </c>
      <c r="AU411" s="220" t="s">
        <v>89</v>
      </c>
      <c r="AV411" s="14" t="s">
        <v>144</v>
      </c>
      <c r="AW411" s="14" t="s">
        <v>35</v>
      </c>
      <c r="AX411" s="14" t="s">
        <v>36</v>
      </c>
      <c r="AY411" s="220" t="s">
        <v>137</v>
      </c>
    </row>
    <row r="412" spans="1:65" s="2" customFormat="1" ht="16.5" customHeight="1">
      <c r="A412" s="35"/>
      <c r="B412" s="36"/>
      <c r="C412" s="184" t="s">
        <v>729</v>
      </c>
      <c r="D412" s="184" t="s">
        <v>140</v>
      </c>
      <c r="E412" s="185" t="s">
        <v>730</v>
      </c>
      <c r="F412" s="186" t="s">
        <v>731</v>
      </c>
      <c r="G412" s="187" t="s">
        <v>143</v>
      </c>
      <c r="H412" s="188">
        <v>150</v>
      </c>
      <c r="I412" s="189"/>
      <c r="J412" s="190">
        <f>ROUND(I412*H412,1)</f>
        <v>0</v>
      </c>
      <c r="K412" s="191"/>
      <c r="L412" s="40"/>
      <c r="M412" s="192" t="s">
        <v>1</v>
      </c>
      <c r="N412" s="193" t="s">
        <v>45</v>
      </c>
      <c r="O412" s="72"/>
      <c r="P412" s="194">
        <f>O412*H412</f>
        <v>0</v>
      </c>
      <c r="Q412" s="194">
        <v>2.9999999999999997E-4</v>
      </c>
      <c r="R412" s="194">
        <f>Q412*H412</f>
        <v>4.4999999999999998E-2</v>
      </c>
      <c r="S412" s="194">
        <v>0</v>
      </c>
      <c r="T412" s="195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96" t="s">
        <v>238</v>
      </c>
      <c r="AT412" s="196" t="s">
        <v>140</v>
      </c>
      <c r="AU412" s="196" t="s">
        <v>89</v>
      </c>
      <c r="AY412" s="18" t="s">
        <v>137</v>
      </c>
      <c r="BE412" s="197">
        <f>IF(N412="základní",J412,0)</f>
        <v>0</v>
      </c>
      <c r="BF412" s="197">
        <f>IF(N412="snížená",J412,0)</f>
        <v>0</v>
      </c>
      <c r="BG412" s="197">
        <f>IF(N412="zákl. přenesená",J412,0)</f>
        <v>0</v>
      </c>
      <c r="BH412" s="197">
        <f>IF(N412="sníž. přenesená",J412,0)</f>
        <v>0</v>
      </c>
      <c r="BI412" s="197">
        <f>IF(N412="nulová",J412,0)</f>
        <v>0</v>
      </c>
      <c r="BJ412" s="18" t="s">
        <v>36</v>
      </c>
      <c r="BK412" s="197">
        <f>ROUND(I412*H412,1)</f>
        <v>0</v>
      </c>
      <c r="BL412" s="18" t="s">
        <v>238</v>
      </c>
      <c r="BM412" s="196" t="s">
        <v>732</v>
      </c>
    </row>
    <row r="413" spans="1:65" s="2" customFormat="1" ht="33" customHeight="1">
      <c r="A413" s="35"/>
      <c r="B413" s="36"/>
      <c r="C413" s="184" t="s">
        <v>733</v>
      </c>
      <c r="D413" s="184" t="s">
        <v>140</v>
      </c>
      <c r="E413" s="185" t="s">
        <v>734</v>
      </c>
      <c r="F413" s="186" t="s">
        <v>735</v>
      </c>
      <c r="G413" s="187" t="s">
        <v>143</v>
      </c>
      <c r="H413" s="188">
        <v>150</v>
      </c>
      <c r="I413" s="189"/>
      <c r="J413" s="190">
        <f>ROUND(I413*H413,1)</f>
        <v>0</v>
      </c>
      <c r="K413" s="191"/>
      <c r="L413" s="40"/>
      <c r="M413" s="192" t="s">
        <v>1</v>
      </c>
      <c r="N413" s="193" t="s">
        <v>45</v>
      </c>
      <c r="O413" s="72"/>
      <c r="P413" s="194">
        <f>O413*H413</f>
        <v>0</v>
      </c>
      <c r="Q413" s="194">
        <v>5.3499999999999997E-3</v>
      </c>
      <c r="R413" s="194">
        <f>Q413*H413</f>
        <v>0.80249999999999999</v>
      </c>
      <c r="S413" s="194">
        <v>0</v>
      </c>
      <c r="T413" s="195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96" t="s">
        <v>238</v>
      </c>
      <c r="AT413" s="196" t="s">
        <v>140</v>
      </c>
      <c r="AU413" s="196" t="s">
        <v>89</v>
      </c>
      <c r="AY413" s="18" t="s">
        <v>137</v>
      </c>
      <c r="BE413" s="197">
        <f>IF(N413="základní",J413,0)</f>
        <v>0</v>
      </c>
      <c r="BF413" s="197">
        <f>IF(N413="snížená",J413,0)</f>
        <v>0</v>
      </c>
      <c r="BG413" s="197">
        <f>IF(N413="zákl. přenesená",J413,0)</f>
        <v>0</v>
      </c>
      <c r="BH413" s="197">
        <f>IF(N413="sníž. přenesená",J413,0)</f>
        <v>0</v>
      </c>
      <c r="BI413" s="197">
        <f>IF(N413="nulová",J413,0)</f>
        <v>0</v>
      </c>
      <c r="BJ413" s="18" t="s">
        <v>36</v>
      </c>
      <c r="BK413" s="197">
        <f>ROUND(I413*H413,1)</f>
        <v>0</v>
      </c>
      <c r="BL413" s="18" t="s">
        <v>238</v>
      </c>
      <c r="BM413" s="196" t="s">
        <v>736</v>
      </c>
    </row>
    <row r="414" spans="1:65" s="2" customFormat="1" ht="24.2" customHeight="1">
      <c r="A414" s="35"/>
      <c r="B414" s="36"/>
      <c r="C414" s="232" t="s">
        <v>737</v>
      </c>
      <c r="D414" s="232" t="s">
        <v>239</v>
      </c>
      <c r="E414" s="233" t="s">
        <v>738</v>
      </c>
      <c r="F414" s="234" t="s">
        <v>739</v>
      </c>
      <c r="G414" s="235" t="s">
        <v>143</v>
      </c>
      <c r="H414" s="236">
        <v>165</v>
      </c>
      <c r="I414" s="237"/>
      <c r="J414" s="238">
        <f>ROUND(I414*H414,1)</f>
        <v>0</v>
      </c>
      <c r="K414" s="239"/>
      <c r="L414" s="240"/>
      <c r="M414" s="241" t="s">
        <v>1</v>
      </c>
      <c r="N414" s="242" t="s">
        <v>45</v>
      </c>
      <c r="O414" s="72"/>
      <c r="P414" s="194">
        <f>O414*H414</f>
        <v>0</v>
      </c>
      <c r="Q414" s="194">
        <v>1.6709999999999999E-2</v>
      </c>
      <c r="R414" s="194">
        <f>Q414*H414</f>
        <v>2.7571499999999998</v>
      </c>
      <c r="S414" s="194">
        <v>0</v>
      </c>
      <c r="T414" s="195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6" t="s">
        <v>322</v>
      </c>
      <c r="AT414" s="196" t="s">
        <v>239</v>
      </c>
      <c r="AU414" s="196" t="s">
        <v>89</v>
      </c>
      <c r="AY414" s="18" t="s">
        <v>137</v>
      </c>
      <c r="BE414" s="197">
        <f>IF(N414="základní",J414,0)</f>
        <v>0</v>
      </c>
      <c r="BF414" s="197">
        <f>IF(N414="snížená",J414,0)</f>
        <v>0</v>
      </c>
      <c r="BG414" s="197">
        <f>IF(N414="zákl. přenesená",J414,0)</f>
        <v>0</v>
      </c>
      <c r="BH414" s="197">
        <f>IF(N414="sníž. přenesená",J414,0)</f>
        <v>0</v>
      </c>
      <c r="BI414" s="197">
        <f>IF(N414="nulová",J414,0)</f>
        <v>0</v>
      </c>
      <c r="BJ414" s="18" t="s">
        <v>36</v>
      </c>
      <c r="BK414" s="197">
        <f>ROUND(I414*H414,1)</f>
        <v>0</v>
      </c>
      <c r="BL414" s="18" t="s">
        <v>238</v>
      </c>
      <c r="BM414" s="196" t="s">
        <v>740</v>
      </c>
    </row>
    <row r="415" spans="1:65" s="13" customFormat="1" ht="11.25">
      <c r="B415" s="198"/>
      <c r="C415" s="199"/>
      <c r="D415" s="200" t="s">
        <v>146</v>
      </c>
      <c r="E415" s="201" t="s">
        <v>1</v>
      </c>
      <c r="F415" s="202" t="s">
        <v>741</v>
      </c>
      <c r="G415" s="199"/>
      <c r="H415" s="203">
        <v>165</v>
      </c>
      <c r="I415" s="204"/>
      <c r="J415" s="199"/>
      <c r="K415" s="199"/>
      <c r="L415" s="205"/>
      <c r="M415" s="206"/>
      <c r="N415" s="207"/>
      <c r="O415" s="207"/>
      <c r="P415" s="207"/>
      <c r="Q415" s="207"/>
      <c r="R415" s="207"/>
      <c r="S415" s="207"/>
      <c r="T415" s="208"/>
      <c r="AT415" s="209" t="s">
        <v>146</v>
      </c>
      <c r="AU415" s="209" t="s">
        <v>89</v>
      </c>
      <c r="AV415" s="13" t="s">
        <v>89</v>
      </c>
      <c r="AW415" s="13" t="s">
        <v>35</v>
      </c>
      <c r="AX415" s="13" t="s">
        <v>36</v>
      </c>
      <c r="AY415" s="209" t="s">
        <v>137</v>
      </c>
    </row>
    <row r="416" spans="1:65" s="2" customFormat="1" ht="16.5" customHeight="1">
      <c r="A416" s="35"/>
      <c r="B416" s="36"/>
      <c r="C416" s="184" t="s">
        <v>742</v>
      </c>
      <c r="D416" s="184" t="s">
        <v>140</v>
      </c>
      <c r="E416" s="185" t="s">
        <v>743</v>
      </c>
      <c r="F416" s="186" t="s">
        <v>744</v>
      </c>
      <c r="G416" s="187" t="s">
        <v>154</v>
      </c>
      <c r="H416" s="188">
        <v>255</v>
      </c>
      <c r="I416" s="189"/>
      <c r="J416" s="190">
        <f>ROUND(I416*H416,1)</f>
        <v>0</v>
      </c>
      <c r="K416" s="191"/>
      <c r="L416" s="40"/>
      <c r="M416" s="192" t="s">
        <v>1</v>
      </c>
      <c r="N416" s="193" t="s">
        <v>45</v>
      </c>
      <c r="O416" s="72"/>
      <c r="P416" s="194">
        <f>O416*H416</f>
        <v>0</v>
      </c>
      <c r="Q416" s="194">
        <v>9.0000000000000006E-5</v>
      </c>
      <c r="R416" s="194">
        <f>Q416*H416</f>
        <v>2.2950000000000002E-2</v>
      </c>
      <c r="S416" s="194">
        <v>0</v>
      </c>
      <c r="T416" s="195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6" t="s">
        <v>238</v>
      </c>
      <c r="AT416" s="196" t="s">
        <v>140</v>
      </c>
      <c r="AU416" s="196" t="s">
        <v>89</v>
      </c>
      <c r="AY416" s="18" t="s">
        <v>137</v>
      </c>
      <c r="BE416" s="197">
        <f>IF(N416="základní",J416,0)</f>
        <v>0</v>
      </c>
      <c r="BF416" s="197">
        <f>IF(N416="snížená",J416,0)</f>
        <v>0</v>
      </c>
      <c r="BG416" s="197">
        <f>IF(N416="zákl. přenesená",J416,0)</f>
        <v>0</v>
      </c>
      <c r="BH416" s="197">
        <f>IF(N416="sníž. přenesená",J416,0)</f>
        <v>0</v>
      </c>
      <c r="BI416" s="197">
        <f>IF(N416="nulová",J416,0)</f>
        <v>0</v>
      </c>
      <c r="BJ416" s="18" t="s">
        <v>36</v>
      </c>
      <c r="BK416" s="197">
        <f>ROUND(I416*H416,1)</f>
        <v>0</v>
      </c>
      <c r="BL416" s="18" t="s">
        <v>238</v>
      </c>
      <c r="BM416" s="196" t="s">
        <v>745</v>
      </c>
    </row>
    <row r="417" spans="1:65" s="13" customFormat="1" ht="11.25">
      <c r="B417" s="198"/>
      <c r="C417" s="199"/>
      <c r="D417" s="200" t="s">
        <v>146</v>
      </c>
      <c r="E417" s="201" t="s">
        <v>1</v>
      </c>
      <c r="F417" s="202" t="s">
        <v>746</v>
      </c>
      <c r="G417" s="199"/>
      <c r="H417" s="203">
        <v>75</v>
      </c>
      <c r="I417" s="204"/>
      <c r="J417" s="199"/>
      <c r="K417" s="199"/>
      <c r="L417" s="205"/>
      <c r="M417" s="206"/>
      <c r="N417" s="207"/>
      <c r="O417" s="207"/>
      <c r="P417" s="207"/>
      <c r="Q417" s="207"/>
      <c r="R417" s="207"/>
      <c r="S417" s="207"/>
      <c r="T417" s="208"/>
      <c r="AT417" s="209" t="s">
        <v>146</v>
      </c>
      <c r="AU417" s="209" t="s">
        <v>89</v>
      </c>
      <c r="AV417" s="13" t="s">
        <v>89</v>
      </c>
      <c r="AW417" s="13" t="s">
        <v>35</v>
      </c>
      <c r="AX417" s="13" t="s">
        <v>80</v>
      </c>
      <c r="AY417" s="209" t="s">
        <v>137</v>
      </c>
    </row>
    <row r="418" spans="1:65" s="13" customFormat="1" ht="11.25">
      <c r="B418" s="198"/>
      <c r="C418" s="199"/>
      <c r="D418" s="200" t="s">
        <v>146</v>
      </c>
      <c r="E418" s="201" t="s">
        <v>1</v>
      </c>
      <c r="F418" s="202" t="s">
        <v>747</v>
      </c>
      <c r="G418" s="199"/>
      <c r="H418" s="203">
        <v>104</v>
      </c>
      <c r="I418" s="204"/>
      <c r="J418" s="199"/>
      <c r="K418" s="199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146</v>
      </c>
      <c r="AU418" s="209" t="s">
        <v>89</v>
      </c>
      <c r="AV418" s="13" t="s">
        <v>89</v>
      </c>
      <c r="AW418" s="13" t="s">
        <v>35</v>
      </c>
      <c r="AX418" s="13" t="s">
        <v>80</v>
      </c>
      <c r="AY418" s="209" t="s">
        <v>137</v>
      </c>
    </row>
    <row r="419" spans="1:65" s="13" customFormat="1" ht="11.25">
      <c r="B419" s="198"/>
      <c r="C419" s="199"/>
      <c r="D419" s="200" t="s">
        <v>146</v>
      </c>
      <c r="E419" s="201" t="s">
        <v>1</v>
      </c>
      <c r="F419" s="202" t="s">
        <v>748</v>
      </c>
      <c r="G419" s="199"/>
      <c r="H419" s="203">
        <v>76</v>
      </c>
      <c r="I419" s="204"/>
      <c r="J419" s="199"/>
      <c r="K419" s="199"/>
      <c r="L419" s="205"/>
      <c r="M419" s="206"/>
      <c r="N419" s="207"/>
      <c r="O419" s="207"/>
      <c r="P419" s="207"/>
      <c r="Q419" s="207"/>
      <c r="R419" s="207"/>
      <c r="S419" s="207"/>
      <c r="T419" s="208"/>
      <c r="AT419" s="209" t="s">
        <v>146</v>
      </c>
      <c r="AU419" s="209" t="s">
        <v>89</v>
      </c>
      <c r="AV419" s="13" t="s">
        <v>89</v>
      </c>
      <c r="AW419" s="13" t="s">
        <v>35</v>
      </c>
      <c r="AX419" s="13" t="s">
        <v>80</v>
      </c>
      <c r="AY419" s="209" t="s">
        <v>137</v>
      </c>
    </row>
    <row r="420" spans="1:65" s="14" customFormat="1" ht="11.25">
      <c r="B420" s="210"/>
      <c r="C420" s="211"/>
      <c r="D420" s="200" t="s">
        <v>146</v>
      </c>
      <c r="E420" s="212" t="s">
        <v>1</v>
      </c>
      <c r="F420" s="213" t="s">
        <v>151</v>
      </c>
      <c r="G420" s="211"/>
      <c r="H420" s="214">
        <v>255</v>
      </c>
      <c r="I420" s="215"/>
      <c r="J420" s="211"/>
      <c r="K420" s="211"/>
      <c r="L420" s="216"/>
      <c r="M420" s="217"/>
      <c r="N420" s="218"/>
      <c r="O420" s="218"/>
      <c r="P420" s="218"/>
      <c r="Q420" s="218"/>
      <c r="R420" s="218"/>
      <c r="S420" s="218"/>
      <c r="T420" s="219"/>
      <c r="AT420" s="220" t="s">
        <v>146</v>
      </c>
      <c r="AU420" s="220" t="s">
        <v>89</v>
      </c>
      <c r="AV420" s="14" t="s">
        <v>144</v>
      </c>
      <c r="AW420" s="14" t="s">
        <v>35</v>
      </c>
      <c r="AX420" s="14" t="s">
        <v>36</v>
      </c>
      <c r="AY420" s="220" t="s">
        <v>137</v>
      </c>
    </row>
    <row r="421" spans="1:65" s="2" customFormat="1" ht="24.2" customHeight="1">
      <c r="A421" s="35"/>
      <c r="B421" s="36"/>
      <c r="C421" s="184" t="s">
        <v>749</v>
      </c>
      <c r="D421" s="184" t="s">
        <v>140</v>
      </c>
      <c r="E421" s="185" t="s">
        <v>750</v>
      </c>
      <c r="F421" s="186" t="s">
        <v>751</v>
      </c>
      <c r="G421" s="187" t="s">
        <v>354</v>
      </c>
      <c r="H421" s="257"/>
      <c r="I421" s="189"/>
      <c r="J421" s="190">
        <f>ROUND(I421*H421,1)</f>
        <v>0</v>
      </c>
      <c r="K421" s="191"/>
      <c r="L421" s="40"/>
      <c r="M421" s="192" t="s">
        <v>1</v>
      </c>
      <c r="N421" s="193" t="s">
        <v>45</v>
      </c>
      <c r="O421" s="72"/>
      <c r="P421" s="194">
        <f>O421*H421</f>
        <v>0</v>
      </c>
      <c r="Q421" s="194">
        <v>0</v>
      </c>
      <c r="R421" s="194">
        <f>Q421*H421</f>
        <v>0</v>
      </c>
      <c r="S421" s="194">
        <v>0</v>
      </c>
      <c r="T421" s="195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96" t="s">
        <v>238</v>
      </c>
      <c r="AT421" s="196" t="s">
        <v>140</v>
      </c>
      <c r="AU421" s="196" t="s">
        <v>89</v>
      </c>
      <c r="AY421" s="18" t="s">
        <v>137</v>
      </c>
      <c r="BE421" s="197">
        <f>IF(N421="základní",J421,0)</f>
        <v>0</v>
      </c>
      <c r="BF421" s="197">
        <f>IF(N421="snížená",J421,0)</f>
        <v>0</v>
      </c>
      <c r="BG421" s="197">
        <f>IF(N421="zákl. přenesená",J421,0)</f>
        <v>0</v>
      </c>
      <c r="BH421" s="197">
        <f>IF(N421="sníž. přenesená",J421,0)</f>
        <v>0</v>
      </c>
      <c r="BI421" s="197">
        <f>IF(N421="nulová",J421,0)</f>
        <v>0</v>
      </c>
      <c r="BJ421" s="18" t="s">
        <v>36</v>
      </c>
      <c r="BK421" s="197">
        <f>ROUND(I421*H421,1)</f>
        <v>0</v>
      </c>
      <c r="BL421" s="18" t="s">
        <v>238</v>
      </c>
      <c r="BM421" s="196" t="s">
        <v>752</v>
      </c>
    </row>
    <row r="422" spans="1:65" s="12" customFormat="1" ht="22.9" customHeight="1">
      <c r="B422" s="168"/>
      <c r="C422" s="169"/>
      <c r="D422" s="170" t="s">
        <v>79</v>
      </c>
      <c r="E422" s="182" t="s">
        <v>753</v>
      </c>
      <c r="F422" s="182" t="s">
        <v>754</v>
      </c>
      <c r="G422" s="169"/>
      <c r="H422" s="169"/>
      <c r="I422" s="172"/>
      <c r="J422" s="183">
        <f>BK422</f>
        <v>0</v>
      </c>
      <c r="K422" s="169"/>
      <c r="L422" s="174"/>
      <c r="M422" s="175"/>
      <c r="N422" s="176"/>
      <c r="O422" s="176"/>
      <c r="P422" s="177">
        <f>SUM(P423:P436)</f>
        <v>0</v>
      </c>
      <c r="Q422" s="176"/>
      <c r="R422" s="177">
        <f>SUM(R423:R436)</f>
        <v>3.1468000000000003E-2</v>
      </c>
      <c r="S422" s="176"/>
      <c r="T422" s="178">
        <f>SUM(T423:T436)</f>
        <v>0</v>
      </c>
      <c r="AR422" s="179" t="s">
        <v>89</v>
      </c>
      <c r="AT422" s="180" t="s">
        <v>79</v>
      </c>
      <c r="AU422" s="180" t="s">
        <v>36</v>
      </c>
      <c r="AY422" s="179" t="s">
        <v>137</v>
      </c>
      <c r="BK422" s="181">
        <f>SUM(BK423:BK436)</f>
        <v>0</v>
      </c>
    </row>
    <row r="423" spans="1:65" s="2" customFormat="1" ht="24.2" customHeight="1">
      <c r="A423" s="35"/>
      <c r="B423" s="36"/>
      <c r="C423" s="184" t="s">
        <v>755</v>
      </c>
      <c r="D423" s="184" t="s">
        <v>140</v>
      </c>
      <c r="E423" s="185" t="s">
        <v>756</v>
      </c>
      <c r="F423" s="186" t="s">
        <v>757</v>
      </c>
      <c r="G423" s="187" t="s">
        <v>143</v>
      </c>
      <c r="H423" s="188">
        <v>21.6</v>
      </c>
      <c r="I423" s="189"/>
      <c r="J423" s="190">
        <f>ROUND(I423*H423,1)</f>
        <v>0</v>
      </c>
      <c r="K423" s="191"/>
      <c r="L423" s="40"/>
      <c r="M423" s="192" t="s">
        <v>1</v>
      </c>
      <c r="N423" s="193" t="s">
        <v>45</v>
      </c>
      <c r="O423" s="72"/>
      <c r="P423" s="194">
        <f>O423*H423</f>
        <v>0</v>
      </c>
      <c r="Q423" s="194">
        <v>6.0000000000000002E-5</v>
      </c>
      <c r="R423" s="194">
        <f>Q423*H423</f>
        <v>1.2960000000000001E-3</v>
      </c>
      <c r="S423" s="194">
        <v>0</v>
      </c>
      <c r="T423" s="195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96" t="s">
        <v>238</v>
      </c>
      <c r="AT423" s="196" t="s">
        <v>140</v>
      </c>
      <c r="AU423" s="196" t="s">
        <v>89</v>
      </c>
      <c r="AY423" s="18" t="s">
        <v>137</v>
      </c>
      <c r="BE423" s="197">
        <f>IF(N423="základní",J423,0)</f>
        <v>0</v>
      </c>
      <c r="BF423" s="197">
        <f>IF(N423="snížená",J423,0)</f>
        <v>0</v>
      </c>
      <c r="BG423" s="197">
        <f>IF(N423="zákl. přenesená",J423,0)</f>
        <v>0</v>
      </c>
      <c r="BH423" s="197">
        <f>IF(N423="sníž. přenesená",J423,0)</f>
        <v>0</v>
      </c>
      <c r="BI423" s="197">
        <f>IF(N423="nulová",J423,0)</f>
        <v>0</v>
      </c>
      <c r="BJ423" s="18" t="s">
        <v>36</v>
      </c>
      <c r="BK423" s="197">
        <f>ROUND(I423*H423,1)</f>
        <v>0</v>
      </c>
      <c r="BL423" s="18" t="s">
        <v>238</v>
      </c>
      <c r="BM423" s="196" t="s">
        <v>758</v>
      </c>
    </row>
    <row r="424" spans="1:65" s="13" customFormat="1" ht="11.25">
      <c r="B424" s="198"/>
      <c r="C424" s="199"/>
      <c r="D424" s="200" t="s">
        <v>146</v>
      </c>
      <c r="E424" s="201" t="s">
        <v>1</v>
      </c>
      <c r="F424" s="202" t="s">
        <v>759</v>
      </c>
      <c r="G424" s="199"/>
      <c r="H424" s="203">
        <v>5.7960000000000003</v>
      </c>
      <c r="I424" s="204"/>
      <c r="J424" s="199"/>
      <c r="K424" s="199"/>
      <c r="L424" s="205"/>
      <c r="M424" s="206"/>
      <c r="N424" s="207"/>
      <c r="O424" s="207"/>
      <c r="P424" s="207"/>
      <c r="Q424" s="207"/>
      <c r="R424" s="207"/>
      <c r="S424" s="207"/>
      <c r="T424" s="208"/>
      <c r="AT424" s="209" t="s">
        <v>146</v>
      </c>
      <c r="AU424" s="209" t="s">
        <v>89</v>
      </c>
      <c r="AV424" s="13" t="s">
        <v>89</v>
      </c>
      <c r="AW424" s="13" t="s">
        <v>35</v>
      </c>
      <c r="AX424" s="13" t="s">
        <v>80</v>
      </c>
      <c r="AY424" s="209" t="s">
        <v>137</v>
      </c>
    </row>
    <row r="425" spans="1:65" s="13" customFormat="1" ht="11.25">
      <c r="B425" s="198"/>
      <c r="C425" s="199"/>
      <c r="D425" s="200" t="s">
        <v>146</v>
      </c>
      <c r="E425" s="201" t="s">
        <v>1</v>
      </c>
      <c r="F425" s="202" t="s">
        <v>760</v>
      </c>
      <c r="G425" s="199"/>
      <c r="H425" s="203">
        <v>4.32</v>
      </c>
      <c r="I425" s="204"/>
      <c r="J425" s="199"/>
      <c r="K425" s="199"/>
      <c r="L425" s="205"/>
      <c r="M425" s="206"/>
      <c r="N425" s="207"/>
      <c r="O425" s="207"/>
      <c r="P425" s="207"/>
      <c r="Q425" s="207"/>
      <c r="R425" s="207"/>
      <c r="S425" s="207"/>
      <c r="T425" s="208"/>
      <c r="AT425" s="209" t="s">
        <v>146</v>
      </c>
      <c r="AU425" s="209" t="s">
        <v>89</v>
      </c>
      <c r="AV425" s="13" t="s">
        <v>89</v>
      </c>
      <c r="AW425" s="13" t="s">
        <v>35</v>
      </c>
      <c r="AX425" s="13" t="s">
        <v>80</v>
      </c>
      <c r="AY425" s="209" t="s">
        <v>137</v>
      </c>
    </row>
    <row r="426" spans="1:65" s="13" customFormat="1" ht="11.25">
      <c r="B426" s="198"/>
      <c r="C426" s="199"/>
      <c r="D426" s="200" t="s">
        <v>146</v>
      </c>
      <c r="E426" s="201" t="s">
        <v>1</v>
      </c>
      <c r="F426" s="202" t="s">
        <v>761</v>
      </c>
      <c r="G426" s="199"/>
      <c r="H426" s="203">
        <v>6</v>
      </c>
      <c r="I426" s="204"/>
      <c r="J426" s="199"/>
      <c r="K426" s="199"/>
      <c r="L426" s="205"/>
      <c r="M426" s="206"/>
      <c r="N426" s="207"/>
      <c r="O426" s="207"/>
      <c r="P426" s="207"/>
      <c r="Q426" s="207"/>
      <c r="R426" s="207"/>
      <c r="S426" s="207"/>
      <c r="T426" s="208"/>
      <c r="AT426" s="209" t="s">
        <v>146</v>
      </c>
      <c r="AU426" s="209" t="s">
        <v>89</v>
      </c>
      <c r="AV426" s="13" t="s">
        <v>89</v>
      </c>
      <c r="AW426" s="13" t="s">
        <v>35</v>
      </c>
      <c r="AX426" s="13" t="s">
        <v>80</v>
      </c>
      <c r="AY426" s="209" t="s">
        <v>137</v>
      </c>
    </row>
    <row r="427" spans="1:65" s="13" customFormat="1" ht="11.25">
      <c r="B427" s="198"/>
      <c r="C427" s="199"/>
      <c r="D427" s="200" t="s">
        <v>146</v>
      </c>
      <c r="E427" s="201" t="s">
        <v>1</v>
      </c>
      <c r="F427" s="202" t="s">
        <v>762</v>
      </c>
      <c r="G427" s="199"/>
      <c r="H427" s="203">
        <v>5.484</v>
      </c>
      <c r="I427" s="204"/>
      <c r="J427" s="199"/>
      <c r="K427" s="199"/>
      <c r="L427" s="205"/>
      <c r="M427" s="206"/>
      <c r="N427" s="207"/>
      <c r="O427" s="207"/>
      <c r="P427" s="207"/>
      <c r="Q427" s="207"/>
      <c r="R427" s="207"/>
      <c r="S427" s="207"/>
      <c r="T427" s="208"/>
      <c r="AT427" s="209" t="s">
        <v>146</v>
      </c>
      <c r="AU427" s="209" t="s">
        <v>89</v>
      </c>
      <c r="AV427" s="13" t="s">
        <v>89</v>
      </c>
      <c r="AW427" s="13" t="s">
        <v>35</v>
      </c>
      <c r="AX427" s="13" t="s">
        <v>80</v>
      </c>
      <c r="AY427" s="209" t="s">
        <v>137</v>
      </c>
    </row>
    <row r="428" spans="1:65" s="14" customFormat="1" ht="11.25">
      <c r="B428" s="210"/>
      <c r="C428" s="211"/>
      <c r="D428" s="200" t="s">
        <v>146</v>
      </c>
      <c r="E428" s="212" t="s">
        <v>1</v>
      </c>
      <c r="F428" s="213" t="s">
        <v>151</v>
      </c>
      <c r="G428" s="211"/>
      <c r="H428" s="214">
        <v>21.6</v>
      </c>
      <c r="I428" s="215"/>
      <c r="J428" s="211"/>
      <c r="K428" s="211"/>
      <c r="L428" s="216"/>
      <c r="M428" s="217"/>
      <c r="N428" s="218"/>
      <c r="O428" s="218"/>
      <c r="P428" s="218"/>
      <c r="Q428" s="218"/>
      <c r="R428" s="218"/>
      <c r="S428" s="218"/>
      <c r="T428" s="219"/>
      <c r="AT428" s="220" t="s">
        <v>146</v>
      </c>
      <c r="AU428" s="220" t="s">
        <v>89</v>
      </c>
      <c r="AV428" s="14" t="s">
        <v>144</v>
      </c>
      <c r="AW428" s="14" t="s">
        <v>35</v>
      </c>
      <c r="AX428" s="14" t="s">
        <v>36</v>
      </c>
      <c r="AY428" s="220" t="s">
        <v>137</v>
      </c>
    </row>
    <row r="429" spans="1:65" s="2" customFormat="1" ht="24.2" customHeight="1">
      <c r="A429" s="35"/>
      <c r="B429" s="36"/>
      <c r="C429" s="184" t="s">
        <v>763</v>
      </c>
      <c r="D429" s="184" t="s">
        <v>140</v>
      </c>
      <c r="E429" s="185" t="s">
        <v>764</v>
      </c>
      <c r="F429" s="186" t="s">
        <v>765</v>
      </c>
      <c r="G429" s="187" t="s">
        <v>143</v>
      </c>
      <c r="H429" s="188">
        <v>79.400000000000006</v>
      </c>
      <c r="I429" s="189"/>
      <c r="J429" s="190">
        <f>ROUND(I429*H429,1)</f>
        <v>0</v>
      </c>
      <c r="K429" s="191"/>
      <c r="L429" s="40"/>
      <c r="M429" s="192" t="s">
        <v>1</v>
      </c>
      <c r="N429" s="193" t="s">
        <v>45</v>
      </c>
      <c r="O429" s="72"/>
      <c r="P429" s="194">
        <f>O429*H429</f>
        <v>0</v>
      </c>
      <c r="Q429" s="194">
        <v>1.3999999999999999E-4</v>
      </c>
      <c r="R429" s="194">
        <f>Q429*H429</f>
        <v>1.1115999999999999E-2</v>
      </c>
      <c r="S429" s="194">
        <v>0</v>
      </c>
      <c r="T429" s="195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196" t="s">
        <v>238</v>
      </c>
      <c r="AT429" s="196" t="s">
        <v>140</v>
      </c>
      <c r="AU429" s="196" t="s">
        <v>89</v>
      </c>
      <c r="AY429" s="18" t="s">
        <v>137</v>
      </c>
      <c r="BE429" s="197">
        <f>IF(N429="základní",J429,0)</f>
        <v>0</v>
      </c>
      <c r="BF429" s="197">
        <f>IF(N429="snížená",J429,0)</f>
        <v>0</v>
      </c>
      <c r="BG429" s="197">
        <f>IF(N429="zákl. přenesená",J429,0)</f>
        <v>0</v>
      </c>
      <c r="BH429" s="197">
        <f>IF(N429="sníž. přenesená",J429,0)</f>
        <v>0</v>
      </c>
      <c r="BI429" s="197">
        <f>IF(N429="nulová",J429,0)</f>
        <v>0</v>
      </c>
      <c r="BJ429" s="18" t="s">
        <v>36</v>
      </c>
      <c r="BK429" s="197">
        <f>ROUND(I429*H429,1)</f>
        <v>0</v>
      </c>
      <c r="BL429" s="18" t="s">
        <v>238</v>
      </c>
      <c r="BM429" s="196" t="s">
        <v>766</v>
      </c>
    </row>
    <row r="430" spans="1:65" s="13" customFormat="1" ht="11.25">
      <c r="B430" s="198"/>
      <c r="C430" s="199"/>
      <c r="D430" s="200" t="s">
        <v>146</v>
      </c>
      <c r="E430" s="201" t="s">
        <v>1</v>
      </c>
      <c r="F430" s="202" t="s">
        <v>767</v>
      </c>
      <c r="G430" s="199"/>
      <c r="H430" s="203">
        <v>22.96</v>
      </c>
      <c r="I430" s="204"/>
      <c r="J430" s="199"/>
      <c r="K430" s="199"/>
      <c r="L430" s="205"/>
      <c r="M430" s="206"/>
      <c r="N430" s="207"/>
      <c r="O430" s="207"/>
      <c r="P430" s="207"/>
      <c r="Q430" s="207"/>
      <c r="R430" s="207"/>
      <c r="S430" s="207"/>
      <c r="T430" s="208"/>
      <c r="AT430" s="209" t="s">
        <v>146</v>
      </c>
      <c r="AU430" s="209" t="s">
        <v>89</v>
      </c>
      <c r="AV430" s="13" t="s">
        <v>89</v>
      </c>
      <c r="AW430" s="13" t="s">
        <v>35</v>
      </c>
      <c r="AX430" s="13" t="s">
        <v>80</v>
      </c>
      <c r="AY430" s="209" t="s">
        <v>137</v>
      </c>
    </row>
    <row r="431" spans="1:65" s="13" customFormat="1" ht="11.25">
      <c r="B431" s="198"/>
      <c r="C431" s="199"/>
      <c r="D431" s="200" t="s">
        <v>146</v>
      </c>
      <c r="E431" s="201" t="s">
        <v>1</v>
      </c>
      <c r="F431" s="202" t="s">
        <v>768</v>
      </c>
      <c r="G431" s="199"/>
      <c r="H431" s="203">
        <v>44.15</v>
      </c>
      <c r="I431" s="204"/>
      <c r="J431" s="199"/>
      <c r="K431" s="199"/>
      <c r="L431" s="205"/>
      <c r="M431" s="206"/>
      <c r="N431" s="207"/>
      <c r="O431" s="207"/>
      <c r="P431" s="207"/>
      <c r="Q431" s="207"/>
      <c r="R431" s="207"/>
      <c r="S431" s="207"/>
      <c r="T431" s="208"/>
      <c r="AT431" s="209" t="s">
        <v>146</v>
      </c>
      <c r="AU431" s="209" t="s">
        <v>89</v>
      </c>
      <c r="AV431" s="13" t="s">
        <v>89</v>
      </c>
      <c r="AW431" s="13" t="s">
        <v>35</v>
      </c>
      <c r="AX431" s="13" t="s">
        <v>80</v>
      </c>
      <c r="AY431" s="209" t="s">
        <v>137</v>
      </c>
    </row>
    <row r="432" spans="1:65" s="13" customFormat="1" ht="11.25">
      <c r="B432" s="198"/>
      <c r="C432" s="199"/>
      <c r="D432" s="200" t="s">
        <v>146</v>
      </c>
      <c r="E432" s="201" t="s">
        <v>1</v>
      </c>
      <c r="F432" s="202" t="s">
        <v>769</v>
      </c>
      <c r="G432" s="199"/>
      <c r="H432" s="203">
        <v>4.7300000000000004</v>
      </c>
      <c r="I432" s="204"/>
      <c r="J432" s="199"/>
      <c r="K432" s="199"/>
      <c r="L432" s="205"/>
      <c r="M432" s="206"/>
      <c r="N432" s="207"/>
      <c r="O432" s="207"/>
      <c r="P432" s="207"/>
      <c r="Q432" s="207"/>
      <c r="R432" s="207"/>
      <c r="S432" s="207"/>
      <c r="T432" s="208"/>
      <c r="AT432" s="209" t="s">
        <v>146</v>
      </c>
      <c r="AU432" s="209" t="s">
        <v>89</v>
      </c>
      <c r="AV432" s="13" t="s">
        <v>89</v>
      </c>
      <c r="AW432" s="13" t="s">
        <v>35</v>
      </c>
      <c r="AX432" s="13" t="s">
        <v>80</v>
      </c>
      <c r="AY432" s="209" t="s">
        <v>137</v>
      </c>
    </row>
    <row r="433" spans="1:65" s="13" customFormat="1" ht="11.25">
      <c r="B433" s="198"/>
      <c r="C433" s="199"/>
      <c r="D433" s="200" t="s">
        <v>146</v>
      </c>
      <c r="E433" s="201" t="s">
        <v>1</v>
      </c>
      <c r="F433" s="202" t="s">
        <v>770</v>
      </c>
      <c r="G433" s="199"/>
      <c r="H433" s="203">
        <v>7.56</v>
      </c>
      <c r="I433" s="204"/>
      <c r="J433" s="199"/>
      <c r="K433" s="199"/>
      <c r="L433" s="205"/>
      <c r="M433" s="206"/>
      <c r="N433" s="207"/>
      <c r="O433" s="207"/>
      <c r="P433" s="207"/>
      <c r="Q433" s="207"/>
      <c r="R433" s="207"/>
      <c r="S433" s="207"/>
      <c r="T433" s="208"/>
      <c r="AT433" s="209" t="s">
        <v>146</v>
      </c>
      <c r="AU433" s="209" t="s">
        <v>89</v>
      </c>
      <c r="AV433" s="13" t="s">
        <v>89</v>
      </c>
      <c r="AW433" s="13" t="s">
        <v>35</v>
      </c>
      <c r="AX433" s="13" t="s">
        <v>80</v>
      </c>
      <c r="AY433" s="209" t="s">
        <v>137</v>
      </c>
    </row>
    <row r="434" spans="1:65" s="14" customFormat="1" ht="11.25">
      <c r="B434" s="210"/>
      <c r="C434" s="211"/>
      <c r="D434" s="200" t="s">
        <v>146</v>
      </c>
      <c r="E434" s="212" t="s">
        <v>1</v>
      </c>
      <c r="F434" s="213" t="s">
        <v>151</v>
      </c>
      <c r="G434" s="211"/>
      <c r="H434" s="214">
        <v>79.400000000000006</v>
      </c>
      <c r="I434" s="215"/>
      <c r="J434" s="211"/>
      <c r="K434" s="211"/>
      <c r="L434" s="216"/>
      <c r="M434" s="217"/>
      <c r="N434" s="218"/>
      <c r="O434" s="218"/>
      <c r="P434" s="218"/>
      <c r="Q434" s="218"/>
      <c r="R434" s="218"/>
      <c r="S434" s="218"/>
      <c r="T434" s="219"/>
      <c r="AT434" s="220" t="s">
        <v>146</v>
      </c>
      <c r="AU434" s="220" t="s">
        <v>89</v>
      </c>
      <c r="AV434" s="14" t="s">
        <v>144</v>
      </c>
      <c r="AW434" s="14" t="s">
        <v>35</v>
      </c>
      <c r="AX434" s="14" t="s">
        <v>36</v>
      </c>
      <c r="AY434" s="220" t="s">
        <v>137</v>
      </c>
    </row>
    <row r="435" spans="1:65" s="2" customFormat="1" ht="24.2" customHeight="1">
      <c r="A435" s="35"/>
      <c r="B435" s="36"/>
      <c r="C435" s="184" t="s">
        <v>771</v>
      </c>
      <c r="D435" s="184" t="s">
        <v>140</v>
      </c>
      <c r="E435" s="185" t="s">
        <v>772</v>
      </c>
      <c r="F435" s="186" t="s">
        <v>773</v>
      </c>
      <c r="G435" s="187" t="s">
        <v>143</v>
      </c>
      <c r="H435" s="188">
        <v>79.400000000000006</v>
      </c>
      <c r="I435" s="189"/>
      <c r="J435" s="190">
        <f>ROUND(I435*H435,1)</f>
        <v>0</v>
      </c>
      <c r="K435" s="191"/>
      <c r="L435" s="40"/>
      <c r="M435" s="192" t="s">
        <v>1</v>
      </c>
      <c r="N435" s="193" t="s">
        <v>45</v>
      </c>
      <c r="O435" s="72"/>
      <c r="P435" s="194">
        <f>O435*H435</f>
        <v>0</v>
      </c>
      <c r="Q435" s="194">
        <v>1.2E-4</v>
      </c>
      <c r="R435" s="194">
        <f>Q435*H435</f>
        <v>9.5280000000000017E-3</v>
      </c>
      <c r="S435" s="194">
        <v>0</v>
      </c>
      <c r="T435" s="195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96" t="s">
        <v>238</v>
      </c>
      <c r="AT435" s="196" t="s">
        <v>140</v>
      </c>
      <c r="AU435" s="196" t="s">
        <v>89</v>
      </c>
      <c r="AY435" s="18" t="s">
        <v>137</v>
      </c>
      <c r="BE435" s="197">
        <f>IF(N435="základní",J435,0)</f>
        <v>0</v>
      </c>
      <c r="BF435" s="197">
        <f>IF(N435="snížená",J435,0)</f>
        <v>0</v>
      </c>
      <c r="BG435" s="197">
        <f>IF(N435="zákl. přenesená",J435,0)</f>
        <v>0</v>
      </c>
      <c r="BH435" s="197">
        <f>IF(N435="sníž. přenesená",J435,0)</f>
        <v>0</v>
      </c>
      <c r="BI435" s="197">
        <f>IF(N435="nulová",J435,0)</f>
        <v>0</v>
      </c>
      <c r="BJ435" s="18" t="s">
        <v>36</v>
      </c>
      <c r="BK435" s="197">
        <f>ROUND(I435*H435,1)</f>
        <v>0</v>
      </c>
      <c r="BL435" s="18" t="s">
        <v>238</v>
      </c>
      <c r="BM435" s="196" t="s">
        <v>774</v>
      </c>
    </row>
    <row r="436" spans="1:65" s="2" customFormat="1" ht="24.2" customHeight="1">
      <c r="A436" s="35"/>
      <c r="B436" s="36"/>
      <c r="C436" s="184" t="s">
        <v>775</v>
      </c>
      <c r="D436" s="184" t="s">
        <v>140</v>
      </c>
      <c r="E436" s="185" t="s">
        <v>776</v>
      </c>
      <c r="F436" s="186" t="s">
        <v>777</v>
      </c>
      <c r="G436" s="187" t="s">
        <v>143</v>
      </c>
      <c r="H436" s="188">
        <v>79.400000000000006</v>
      </c>
      <c r="I436" s="189"/>
      <c r="J436" s="190">
        <f>ROUND(I436*H436,1)</f>
        <v>0</v>
      </c>
      <c r="K436" s="191"/>
      <c r="L436" s="40"/>
      <c r="M436" s="192" t="s">
        <v>1</v>
      </c>
      <c r="N436" s="193" t="s">
        <v>45</v>
      </c>
      <c r="O436" s="72"/>
      <c r="P436" s="194">
        <f>O436*H436</f>
        <v>0</v>
      </c>
      <c r="Q436" s="194">
        <v>1.2E-4</v>
      </c>
      <c r="R436" s="194">
        <f>Q436*H436</f>
        <v>9.5280000000000017E-3</v>
      </c>
      <c r="S436" s="194">
        <v>0</v>
      </c>
      <c r="T436" s="195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96" t="s">
        <v>238</v>
      </c>
      <c r="AT436" s="196" t="s">
        <v>140</v>
      </c>
      <c r="AU436" s="196" t="s">
        <v>89</v>
      </c>
      <c r="AY436" s="18" t="s">
        <v>137</v>
      </c>
      <c r="BE436" s="197">
        <f>IF(N436="základní",J436,0)</f>
        <v>0</v>
      </c>
      <c r="BF436" s="197">
        <f>IF(N436="snížená",J436,0)</f>
        <v>0</v>
      </c>
      <c r="BG436" s="197">
        <f>IF(N436="zákl. přenesená",J436,0)</f>
        <v>0</v>
      </c>
      <c r="BH436" s="197">
        <f>IF(N436="sníž. přenesená",J436,0)</f>
        <v>0</v>
      </c>
      <c r="BI436" s="197">
        <f>IF(N436="nulová",J436,0)</f>
        <v>0</v>
      </c>
      <c r="BJ436" s="18" t="s">
        <v>36</v>
      </c>
      <c r="BK436" s="197">
        <f>ROUND(I436*H436,1)</f>
        <v>0</v>
      </c>
      <c r="BL436" s="18" t="s">
        <v>238</v>
      </c>
      <c r="BM436" s="196" t="s">
        <v>778</v>
      </c>
    </row>
    <row r="437" spans="1:65" s="12" customFormat="1" ht="22.9" customHeight="1">
      <c r="B437" s="168"/>
      <c r="C437" s="169"/>
      <c r="D437" s="170" t="s">
        <v>79</v>
      </c>
      <c r="E437" s="182" t="s">
        <v>779</v>
      </c>
      <c r="F437" s="182" t="s">
        <v>780</v>
      </c>
      <c r="G437" s="169"/>
      <c r="H437" s="169"/>
      <c r="I437" s="172"/>
      <c r="J437" s="183">
        <f>BK437</f>
        <v>0</v>
      </c>
      <c r="K437" s="169"/>
      <c r="L437" s="174"/>
      <c r="M437" s="175"/>
      <c r="N437" s="176"/>
      <c r="O437" s="176"/>
      <c r="P437" s="177">
        <f>SUM(P438:P460)</f>
        <v>0</v>
      </c>
      <c r="Q437" s="176"/>
      <c r="R437" s="177">
        <f>SUM(R438:R460)</f>
        <v>1.13378</v>
      </c>
      <c r="S437" s="176"/>
      <c r="T437" s="178">
        <f>SUM(T438:T460)</f>
        <v>0.20305000000000001</v>
      </c>
      <c r="AR437" s="179" t="s">
        <v>89</v>
      </c>
      <c r="AT437" s="180" t="s">
        <v>79</v>
      </c>
      <c r="AU437" s="180" t="s">
        <v>36</v>
      </c>
      <c r="AY437" s="179" t="s">
        <v>137</v>
      </c>
      <c r="BK437" s="181">
        <f>SUM(BK438:BK460)</f>
        <v>0</v>
      </c>
    </row>
    <row r="438" spans="1:65" s="2" customFormat="1" ht="16.5" customHeight="1">
      <c r="A438" s="35"/>
      <c r="B438" s="36"/>
      <c r="C438" s="184" t="s">
        <v>781</v>
      </c>
      <c r="D438" s="184" t="s">
        <v>140</v>
      </c>
      <c r="E438" s="185" t="s">
        <v>782</v>
      </c>
      <c r="F438" s="186" t="s">
        <v>783</v>
      </c>
      <c r="G438" s="187" t="s">
        <v>143</v>
      </c>
      <c r="H438" s="188">
        <v>655</v>
      </c>
      <c r="I438" s="189"/>
      <c r="J438" s="190">
        <f>ROUND(I438*H438,1)</f>
        <v>0</v>
      </c>
      <c r="K438" s="191"/>
      <c r="L438" s="40"/>
      <c r="M438" s="192" t="s">
        <v>1</v>
      </c>
      <c r="N438" s="193" t="s">
        <v>45</v>
      </c>
      <c r="O438" s="72"/>
      <c r="P438" s="194">
        <f>O438*H438</f>
        <v>0</v>
      </c>
      <c r="Q438" s="194">
        <v>1E-3</v>
      </c>
      <c r="R438" s="194">
        <f>Q438*H438</f>
        <v>0.65500000000000003</v>
      </c>
      <c r="S438" s="194">
        <v>3.1E-4</v>
      </c>
      <c r="T438" s="195">
        <f>S438*H438</f>
        <v>0.20305000000000001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96" t="s">
        <v>238</v>
      </c>
      <c r="AT438" s="196" t="s">
        <v>140</v>
      </c>
      <c r="AU438" s="196" t="s">
        <v>89</v>
      </c>
      <c r="AY438" s="18" t="s">
        <v>137</v>
      </c>
      <c r="BE438" s="197">
        <f>IF(N438="základní",J438,0)</f>
        <v>0</v>
      </c>
      <c r="BF438" s="197">
        <f>IF(N438="snížená",J438,0)</f>
        <v>0</v>
      </c>
      <c r="BG438" s="197">
        <f>IF(N438="zákl. přenesená",J438,0)</f>
        <v>0</v>
      </c>
      <c r="BH438" s="197">
        <f>IF(N438="sníž. přenesená",J438,0)</f>
        <v>0</v>
      </c>
      <c r="BI438" s="197">
        <f>IF(N438="nulová",J438,0)</f>
        <v>0</v>
      </c>
      <c r="BJ438" s="18" t="s">
        <v>36</v>
      </c>
      <c r="BK438" s="197">
        <f>ROUND(I438*H438,1)</f>
        <v>0</v>
      </c>
      <c r="BL438" s="18" t="s">
        <v>238</v>
      </c>
      <c r="BM438" s="196" t="s">
        <v>784</v>
      </c>
    </row>
    <row r="439" spans="1:65" s="13" customFormat="1" ht="11.25">
      <c r="B439" s="198"/>
      <c r="C439" s="199"/>
      <c r="D439" s="200" t="s">
        <v>146</v>
      </c>
      <c r="E439" s="201" t="s">
        <v>1</v>
      </c>
      <c r="F439" s="202" t="s">
        <v>785</v>
      </c>
      <c r="G439" s="199"/>
      <c r="H439" s="203">
        <v>29.66</v>
      </c>
      <c r="I439" s="204"/>
      <c r="J439" s="199"/>
      <c r="K439" s="199"/>
      <c r="L439" s="205"/>
      <c r="M439" s="206"/>
      <c r="N439" s="207"/>
      <c r="O439" s="207"/>
      <c r="P439" s="207"/>
      <c r="Q439" s="207"/>
      <c r="R439" s="207"/>
      <c r="S439" s="207"/>
      <c r="T439" s="208"/>
      <c r="AT439" s="209" t="s">
        <v>146</v>
      </c>
      <c r="AU439" s="209" t="s">
        <v>89</v>
      </c>
      <c r="AV439" s="13" t="s">
        <v>89</v>
      </c>
      <c r="AW439" s="13" t="s">
        <v>35</v>
      </c>
      <c r="AX439" s="13" t="s">
        <v>80</v>
      </c>
      <c r="AY439" s="209" t="s">
        <v>137</v>
      </c>
    </row>
    <row r="440" spans="1:65" s="13" customFormat="1" ht="11.25">
      <c r="B440" s="198"/>
      <c r="C440" s="199"/>
      <c r="D440" s="200" t="s">
        <v>146</v>
      </c>
      <c r="E440" s="201" t="s">
        <v>1</v>
      </c>
      <c r="F440" s="202" t="s">
        <v>786</v>
      </c>
      <c r="G440" s="199"/>
      <c r="H440" s="203">
        <v>15.08</v>
      </c>
      <c r="I440" s="204"/>
      <c r="J440" s="199"/>
      <c r="K440" s="199"/>
      <c r="L440" s="205"/>
      <c r="M440" s="206"/>
      <c r="N440" s="207"/>
      <c r="O440" s="207"/>
      <c r="P440" s="207"/>
      <c r="Q440" s="207"/>
      <c r="R440" s="207"/>
      <c r="S440" s="207"/>
      <c r="T440" s="208"/>
      <c r="AT440" s="209" t="s">
        <v>146</v>
      </c>
      <c r="AU440" s="209" t="s">
        <v>89</v>
      </c>
      <c r="AV440" s="13" t="s">
        <v>89</v>
      </c>
      <c r="AW440" s="13" t="s">
        <v>35</v>
      </c>
      <c r="AX440" s="13" t="s">
        <v>80</v>
      </c>
      <c r="AY440" s="209" t="s">
        <v>137</v>
      </c>
    </row>
    <row r="441" spans="1:65" s="13" customFormat="1" ht="11.25">
      <c r="B441" s="198"/>
      <c r="C441" s="199"/>
      <c r="D441" s="200" t="s">
        <v>146</v>
      </c>
      <c r="E441" s="201" t="s">
        <v>1</v>
      </c>
      <c r="F441" s="202" t="s">
        <v>787</v>
      </c>
      <c r="G441" s="199"/>
      <c r="H441" s="203">
        <v>11.093999999999999</v>
      </c>
      <c r="I441" s="204"/>
      <c r="J441" s="199"/>
      <c r="K441" s="199"/>
      <c r="L441" s="205"/>
      <c r="M441" s="206"/>
      <c r="N441" s="207"/>
      <c r="O441" s="207"/>
      <c r="P441" s="207"/>
      <c r="Q441" s="207"/>
      <c r="R441" s="207"/>
      <c r="S441" s="207"/>
      <c r="T441" s="208"/>
      <c r="AT441" s="209" t="s">
        <v>146</v>
      </c>
      <c r="AU441" s="209" t="s">
        <v>89</v>
      </c>
      <c r="AV441" s="13" t="s">
        <v>89</v>
      </c>
      <c r="AW441" s="13" t="s">
        <v>35</v>
      </c>
      <c r="AX441" s="13" t="s">
        <v>80</v>
      </c>
      <c r="AY441" s="209" t="s">
        <v>137</v>
      </c>
    </row>
    <row r="442" spans="1:65" s="13" customFormat="1" ht="22.5">
      <c r="B442" s="198"/>
      <c r="C442" s="199"/>
      <c r="D442" s="200" t="s">
        <v>146</v>
      </c>
      <c r="E442" s="201" t="s">
        <v>1</v>
      </c>
      <c r="F442" s="202" t="s">
        <v>788</v>
      </c>
      <c r="G442" s="199"/>
      <c r="H442" s="203">
        <v>160.864</v>
      </c>
      <c r="I442" s="204"/>
      <c r="J442" s="199"/>
      <c r="K442" s="199"/>
      <c r="L442" s="205"/>
      <c r="M442" s="206"/>
      <c r="N442" s="207"/>
      <c r="O442" s="207"/>
      <c r="P442" s="207"/>
      <c r="Q442" s="207"/>
      <c r="R442" s="207"/>
      <c r="S442" s="207"/>
      <c r="T442" s="208"/>
      <c r="AT442" s="209" t="s">
        <v>146</v>
      </c>
      <c r="AU442" s="209" t="s">
        <v>89</v>
      </c>
      <c r="AV442" s="13" t="s">
        <v>89</v>
      </c>
      <c r="AW442" s="13" t="s">
        <v>35</v>
      </c>
      <c r="AX442" s="13" t="s">
        <v>80</v>
      </c>
      <c r="AY442" s="209" t="s">
        <v>137</v>
      </c>
    </row>
    <row r="443" spans="1:65" s="13" customFormat="1" ht="11.25">
      <c r="B443" s="198"/>
      <c r="C443" s="199"/>
      <c r="D443" s="200" t="s">
        <v>146</v>
      </c>
      <c r="E443" s="201" t="s">
        <v>1</v>
      </c>
      <c r="F443" s="202" t="s">
        <v>789</v>
      </c>
      <c r="G443" s="199"/>
      <c r="H443" s="203">
        <v>48.881999999999998</v>
      </c>
      <c r="I443" s="204"/>
      <c r="J443" s="199"/>
      <c r="K443" s="199"/>
      <c r="L443" s="205"/>
      <c r="M443" s="206"/>
      <c r="N443" s="207"/>
      <c r="O443" s="207"/>
      <c r="P443" s="207"/>
      <c r="Q443" s="207"/>
      <c r="R443" s="207"/>
      <c r="S443" s="207"/>
      <c r="T443" s="208"/>
      <c r="AT443" s="209" t="s">
        <v>146</v>
      </c>
      <c r="AU443" s="209" t="s">
        <v>89</v>
      </c>
      <c r="AV443" s="13" t="s">
        <v>89</v>
      </c>
      <c r="AW443" s="13" t="s">
        <v>35</v>
      </c>
      <c r="AX443" s="13" t="s">
        <v>80</v>
      </c>
      <c r="AY443" s="209" t="s">
        <v>137</v>
      </c>
    </row>
    <row r="444" spans="1:65" s="13" customFormat="1" ht="22.5">
      <c r="B444" s="198"/>
      <c r="C444" s="199"/>
      <c r="D444" s="200" t="s">
        <v>146</v>
      </c>
      <c r="E444" s="201" t="s">
        <v>1</v>
      </c>
      <c r="F444" s="202" t="s">
        <v>790</v>
      </c>
      <c r="G444" s="199"/>
      <c r="H444" s="203">
        <v>56.246000000000002</v>
      </c>
      <c r="I444" s="204"/>
      <c r="J444" s="199"/>
      <c r="K444" s="199"/>
      <c r="L444" s="205"/>
      <c r="M444" s="206"/>
      <c r="N444" s="207"/>
      <c r="O444" s="207"/>
      <c r="P444" s="207"/>
      <c r="Q444" s="207"/>
      <c r="R444" s="207"/>
      <c r="S444" s="207"/>
      <c r="T444" s="208"/>
      <c r="AT444" s="209" t="s">
        <v>146</v>
      </c>
      <c r="AU444" s="209" t="s">
        <v>89</v>
      </c>
      <c r="AV444" s="13" t="s">
        <v>89</v>
      </c>
      <c r="AW444" s="13" t="s">
        <v>35</v>
      </c>
      <c r="AX444" s="13" t="s">
        <v>80</v>
      </c>
      <c r="AY444" s="209" t="s">
        <v>137</v>
      </c>
    </row>
    <row r="445" spans="1:65" s="13" customFormat="1" ht="11.25">
      <c r="B445" s="198"/>
      <c r="C445" s="199"/>
      <c r="D445" s="200" t="s">
        <v>146</v>
      </c>
      <c r="E445" s="201" t="s">
        <v>1</v>
      </c>
      <c r="F445" s="202" t="s">
        <v>791</v>
      </c>
      <c r="G445" s="199"/>
      <c r="H445" s="203">
        <v>17.02</v>
      </c>
      <c r="I445" s="204"/>
      <c r="J445" s="199"/>
      <c r="K445" s="199"/>
      <c r="L445" s="205"/>
      <c r="M445" s="206"/>
      <c r="N445" s="207"/>
      <c r="O445" s="207"/>
      <c r="P445" s="207"/>
      <c r="Q445" s="207"/>
      <c r="R445" s="207"/>
      <c r="S445" s="207"/>
      <c r="T445" s="208"/>
      <c r="AT445" s="209" t="s">
        <v>146</v>
      </c>
      <c r="AU445" s="209" t="s">
        <v>89</v>
      </c>
      <c r="AV445" s="13" t="s">
        <v>89</v>
      </c>
      <c r="AW445" s="13" t="s">
        <v>35</v>
      </c>
      <c r="AX445" s="13" t="s">
        <v>80</v>
      </c>
      <c r="AY445" s="209" t="s">
        <v>137</v>
      </c>
    </row>
    <row r="446" spans="1:65" s="13" customFormat="1" ht="11.25">
      <c r="B446" s="198"/>
      <c r="C446" s="199"/>
      <c r="D446" s="200" t="s">
        <v>146</v>
      </c>
      <c r="E446" s="201" t="s">
        <v>1</v>
      </c>
      <c r="F446" s="202" t="s">
        <v>792</v>
      </c>
      <c r="G446" s="199"/>
      <c r="H446" s="203">
        <v>27.314</v>
      </c>
      <c r="I446" s="204"/>
      <c r="J446" s="199"/>
      <c r="K446" s="199"/>
      <c r="L446" s="205"/>
      <c r="M446" s="206"/>
      <c r="N446" s="207"/>
      <c r="O446" s="207"/>
      <c r="P446" s="207"/>
      <c r="Q446" s="207"/>
      <c r="R446" s="207"/>
      <c r="S446" s="207"/>
      <c r="T446" s="208"/>
      <c r="AT446" s="209" t="s">
        <v>146</v>
      </c>
      <c r="AU446" s="209" t="s">
        <v>89</v>
      </c>
      <c r="AV446" s="13" t="s">
        <v>89</v>
      </c>
      <c r="AW446" s="13" t="s">
        <v>35</v>
      </c>
      <c r="AX446" s="13" t="s">
        <v>80</v>
      </c>
      <c r="AY446" s="209" t="s">
        <v>137</v>
      </c>
    </row>
    <row r="447" spans="1:65" s="13" customFormat="1" ht="11.25">
      <c r="B447" s="198"/>
      <c r="C447" s="199"/>
      <c r="D447" s="200" t="s">
        <v>146</v>
      </c>
      <c r="E447" s="201" t="s">
        <v>1</v>
      </c>
      <c r="F447" s="202" t="s">
        <v>793</v>
      </c>
      <c r="G447" s="199"/>
      <c r="H447" s="203">
        <v>32.42</v>
      </c>
      <c r="I447" s="204"/>
      <c r="J447" s="199"/>
      <c r="K447" s="199"/>
      <c r="L447" s="205"/>
      <c r="M447" s="206"/>
      <c r="N447" s="207"/>
      <c r="O447" s="207"/>
      <c r="P447" s="207"/>
      <c r="Q447" s="207"/>
      <c r="R447" s="207"/>
      <c r="S447" s="207"/>
      <c r="T447" s="208"/>
      <c r="AT447" s="209" t="s">
        <v>146</v>
      </c>
      <c r="AU447" s="209" t="s">
        <v>89</v>
      </c>
      <c r="AV447" s="13" t="s">
        <v>89</v>
      </c>
      <c r="AW447" s="13" t="s">
        <v>35</v>
      </c>
      <c r="AX447" s="13" t="s">
        <v>80</v>
      </c>
      <c r="AY447" s="209" t="s">
        <v>137</v>
      </c>
    </row>
    <row r="448" spans="1:65" s="13" customFormat="1" ht="11.25">
      <c r="B448" s="198"/>
      <c r="C448" s="199"/>
      <c r="D448" s="200" t="s">
        <v>146</v>
      </c>
      <c r="E448" s="201" t="s">
        <v>1</v>
      </c>
      <c r="F448" s="202" t="s">
        <v>794</v>
      </c>
      <c r="G448" s="199"/>
      <c r="H448" s="203">
        <v>9.6959999999999997</v>
      </c>
      <c r="I448" s="204"/>
      <c r="J448" s="199"/>
      <c r="K448" s="199"/>
      <c r="L448" s="205"/>
      <c r="M448" s="206"/>
      <c r="N448" s="207"/>
      <c r="O448" s="207"/>
      <c r="P448" s="207"/>
      <c r="Q448" s="207"/>
      <c r="R448" s="207"/>
      <c r="S448" s="207"/>
      <c r="T448" s="208"/>
      <c r="AT448" s="209" t="s">
        <v>146</v>
      </c>
      <c r="AU448" s="209" t="s">
        <v>89</v>
      </c>
      <c r="AV448" s="13" t="s">
        <v>89</v>
      </c>
      <c r="AW448" s="13" t="s">
        <v>35</v>
      </c>
      <c r="AX448" s="13" t="s">
        <v>80</v>
      </c>
      <c r="AY448" s="209" t="s">
        <v>137</v>
      </c>
    </row>
    <row r="449" spans="1:65" s="13" customFormat="1" ht="11.25">
      <c r="B449" s="198"/>
      <c r="C449" s="199"/>
      <c r="D449" s="200" t="s">
        <v>146</v>
      </c>
      <c r="E449" s="201" t="s">
        <v>1</v>
      </c>
      <c r="F449" s="202" t="s">
        <v>795</v>
      </c>
      <c r="G449" s="199"/>
      <c r="H449" s="203">
        <v>19.579999999999998</v>
      </c>
      <c r="I449" s="204"/>
      <c r="J449" s="199"/>
      <c r="K449" s="199"/>
      <c r="L449" s="205"/>
      <c r="M449" s="206"/>
      <c r="N449" s="207"/>
      <c r="O449" s="207"/>
      <c r="P449" s="207"/>
      <c r="Q449" s="207"/>
      <c r="R449" s="207"/>
      <c r="S449" s="207"/>
      <c r="T449" s="208"/>
      <c r="AT449" s="209" t="s">
        <v>146</v>
      </c>
      <c r="AU449" s="209" t="s">
        <v>89</v>
      </c>
      <c r="AV449" s="13" t="s">
        <v>89</v>
      </c>
      <c r="AW449" s="13" t="s">
        <v>35</v>
      </c>
      <c r="AX449" s="13" t="s">
        <v>80</v>
      </c>
      <c r="AY449" s="209" t="s">
        <v>137</v>
      </c>
    </row>
    <row r="450" spans="1:65" s="13" customFormat="1" ht="11.25">
      <c r="B450" s="198"/>
      <c r="C450" s="199"/>
      <c r="D450" s="200" t="s">
        <v>146</v>
      </c>
      <c r="E450" s="201" t="s">
        <v>1</v>
      </c>
      <c r="F450" s="202" t="s">
        <v>796</v>
      </c>
      <c r="G450" s="199"/>
      <c r="H450" s="203">
        <v>112.91800000000001</v>
      </c>
      <c r="I450" s="204"/>
      <c r="J450" s="199"/>
      <c r="K450" s="199"/>
      <c r="L450" s="205"/>
      <c r="M450" s="206"/>
      <c r="N450" s="207"/>
      <c r="O450" s="207"/>
      <c r="P450" s="207"/>
      <c r="Q450" s="207"/>
      <c r="R450" s="207"/>
      <c r="S450" s="207"/>
      <c r="T450" s="208"/>
      <c r="AT450" s="209" t="s">
        <v>146</v>
      </c>
      <c r="AU450" s="209" t="s">
        <v>89</v>
      </c>
      <c r="AV450" s="13" t="s">
        <v>89</v>
      </c>
      <c r="AW450" s="13" t="s">
        <v>35</v>
      </c>
      <c r="AX450" s="13" t="s">
        <v>80</v>
      </c>
      <c r="AY450" s="209" t="s">
        <v>137</v>
      </c>
    </row>
    <row r="451" spans="1:65" s="13" customFormat="1" ht="11.25">
      <c r="B451" s="198"/>
      <c r="C451" s="199"/>
      <c r="D451" s="200" t="s">
        <v>146</v>
      </c>
      <c r="E451" s="201" t="s">
        <v>1</v>
      </c>
      <c r="F451" s="202" t="s">
        <v>797</v>
      </c>
      <c r="G451" s="199"/>
      <c r="H451" s="203">
        <v>32.090000000000003</v>
      </c>
      <c r="I451" s="204"/>
      <c r="J451" s="199"/>
      <c r="K451" s="199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146</v>
      </c>
      <c r="AU451" s="209" t="s">
        <v>89</v>
      </c>
      <c r="AV451" s="13" t="s">
        <v>89</v>
      </c>
      <c r="AW451" s="13" t="s">
        <v>35</v>
      </c>
      <c r="AX451" s="13" t="s">
        <v>80</v>
      </c>
      <c r="AY451" s="209" t="s">
        <v>137</v>
      </c>
    </row>
    <row r="452" spans="1:65" s="13" customFormat="1" ht="11.25">
      <c r="B452" s="198"/>
      <c r="C452" s="199"/>
      <c r="D452" s="200" t="s">
        <v>146</v>
      </c>
      <c r="E452" s="201" t="s">
        <v>1</v>
      </c>
      <c r="F452" s="202" t="s">
        <v>798</v>
      </c>
      <c r="G452" s="199"/>
      <c r="H452" s="203">
        <v>33.17</v>
      </c>
      <c r="I452" s="204"/>
      <c r="J452" s="199"/>
      <c r="K452" s="199"/>
      <c r="L452" s="205"/>
      <c r="M452" s="206"/>
      <c r="N452" s="207"/>
      <c r="O452" s="207"/>
      <c r="P452" s="207"/>
      <c r="Q452" s="207"/>
      <c r="R452" s="207"/>
      <c r="S452" s="207"/>
      <c r="T452" s="208"/>
      <c r="AT452" s="209" t="s">
        <v>146</v>
      </c>
      <c r="AU452" s="209" t="s">
        <v>89</v>
      </c>
      <c r="AV452" s="13" t="s">
        <v>89</v>
      </c>
      <c r="AW452" s="13" t="s">
        <v>35</v>
      </c>
      <c r="AX452" s="13" t="s">
        <v>80</v>
      </c>
      <c r="AY452" s="209" t="s">
        <v>137</v>
      </c>
    </row>
    <row r="453" spans="1:65" s="13" customFormat="1" ht="11.25">
      <c r="B453" s="198"/>
      <c r="C453" s="199"/>
      <c r="D453" s="200" t="s">
        <v>146</v>
      </c>
      <c r="E453" s="201" t="s">
        <v>1</v>
      </c>
      <c r="F453" s="202" t="s">
        <v>799</v>
      </c>
      <c r="G453" s="199"/>
      <c r="H453" s="203">
        <v>12.6</v>
      </c>
      <c r="I453" s="204"/>
      <c r="J453" s="199"/>
      <c r="K453" s="199"/>
      <c r="L453" s="205"/>
      <c r="M453" s="206"/>
      <c r="N453" s="207"/>
      <c r="O453" s="207"/>
      <c r="P453" s="207"/>
      <c r="Q453" s="207"/>
      <c r="R453" s="207"/>
      <c r="S453" s="207"/>
      <c r="T453" s="208"/>
      <c r="AT453" s="209" t="s">
        <v>146</v>
      </c>
      <c r="AU453" s="209" t="s">
        <v>89</v>
      </c>
      <c r="AV453" s="13" t="s">
        <v>89</v>
      </c>
      <c r="AW453" s="13" t="s">
        <v>35</v>
      </c>
      <c r="AX453" s="13" t="s">
        <v>80</v>
      </c>
      <c r="AY453" s="209" t="s">
        <v>137</v>
      </c>
    </row>
    <row r="454" spans="1:65" s="13" customFormat="1" ht="11.25">
      <c r="B454" s="198"/>
      <c r="C454" s="199"/>
      <c r="D454" s="200" t="s">
        <v>146</v>
      </c>
      <c r="E454" s="201" t="s">
        <v>1</v>
      </c>
      <c r="F454" s="202" t="s">
        <v>800</v>
      </c>
      <c r="G454" s="199"/>
      <c r="H454" s="203">
        <v>36.366</v>
      </c>
      <c r="I454" s="204"/>
      <c r="J454" s="199"/>
      <c r="K454" s="199"/>
      <c r="L454" s="205"/>
      <c r="M454" s="206"/>
      <c r="N454" s="207"/>
      <c r="O454" s="207"/>
      <c r="P454" s="207"/>
      <c r="Q454" s="207"/>
      <c r="R454" s="207"/>
      <c r="S454" s="207"/>
      <c r="T454" s="208"/>
      <c r="AT454" s="209" t="s">
        <v>146</v>
      </c>
      <c r="AU454" s="209" t="s">
        <v>89</v>
      </c>
      <c r="AV454" s="13" t="s">
        <v>89</v>
      </c>
      <c r="AW454" s="13" t="s">
        <v>35</v>
      </c>
      <c r="AX454" s="13" t="s">
        <v>80</v>
      </c>
      <c r="AY454" s="209" t="s">
        <v>137</v>
      </c>
    </row>
    <row r="455" spans="1:65" s="14" customFormat="1" ht="11.25">
      <c r="B455" s="210"/>
      <c r="C455" s="211"/>
      <c r="D455" s="200" t="s">
        <v>146</v>
      </c>
      <c r="E455" s="212" t="s">
        <v>1</v>
      </c>
      <c r="F455" s="213" t="s">
        <v>151</v>
      </c>
      <c r="G455" s="211"/>
      <c r="H455" s="214">
        <v>655</v>
      </c>
      <c r="I455" s="215"/>
      <c r="J455" s="211"/>
      <c r="K455" s="211"/>
      <c r="L455" s="216"/>
      <c r="M455" s="217"/>
      <c r="N455" s="218"/>
      <c r="O455" s="218"/>
      <c r="P455" s="218"/>
      <c r="Q455" s="218"/>
      <c r="R455" s="218"/>
      <c r="S455" s="218"/>
      <c r="T455" s="219"/>
      <c r="AT455" s="220" t="s">
        <v>146</v>
      </c>
      <c r="AU455" s="220" t="s">
        <v>89</v>
      </c>
      <c r="AV455" s="14" t="s">
        <v>144</v>
      </c>
      <c r="AW455" s="14" t="s">
        <v>35</v>
      </c>
      <c r="AX455" s="14" t="s">
        <v>36</v>
      </c>
      <c r="AY455" s="220" t="s">
        <v>137</v>
      </c>
    </row>
    <row r="456" spans="1:65" s="2" customFormat="1" ht="24.2" customHeight="1">
      <c r="A456" s="35"/>
      <c r="B456" s="36"/>
      <c r="C456" s="184" t="s">
        <v>801</v>
      </c>
      <c r="D456" s="184" t="s">
        <v>140</v>
      </c>
      <c r="E456" s="185" t="s">
        <v>802</v>
      </c>
      <c r="F456" s="186" t="s">
        <v>803</v>
      </c>
      <c r="G456" s="187" t="s">
        <v>143</v>
      </c>
      <c r="H456" s="188">
        <v>1166.9000000000001</v>
      </c>
      <c r="I456" s="189"/>
      <c r="J456" s="190">
        <f>ROUND(I456*H456,1)</f>
        <v>0</v>
      </c>
      <c r="K456" s="191"/>
      <c r="L456" s="40"/>
      <c r="M456" s="192" t="s">
        <v>1</v>
      </c>
      <c r="N456" s="193" t="s">
        <v>45</v>
      </c>
      <c r="O456" s="72"/>
      <c r="P456" s="194">
        <f>O456*H456</f>
        <v>0</v>
      </c>
      <c r="Q456" s="194">
        <v>2.0000000000000001E-4</v>
      </c>
      <c r="R456" s="194">
        <f>Q456*H456</f>
        <v>0.23338000000000003</v>
      </c>
      <c r="S456" s="194">
        <v>0</v>
      </c>
      <c r="T456" s="195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96" t="s">
        <v>238</v>
      </c>
      <c r="AT456" s="196" t="s">
        <v>140</v>
      </c>
      <c r="AU456" s="196" t="s">
        <v>89</v>
      </c>
      <c r="AY456" s="18" t="s">
        <v>137</v>
      </c>
      <c r="BE456" s="197">
        <f>IF(N456="základní",J456,0)</f>
        <v>0</v>
      </c>
      <c r="BF456" s="197">
        <f>IF(N456="snížená",J456,0)</f>
        <v>0</v>
      </c>
      <c r="BG456" s="197">
        <f>IF(N456="zákl. přenesená",J456,0)</f>
        <v>0</v>
      </c>
      <c r="BH456" s="197">
        <f>IF(N456="sníž. přenesená",J456,0)</f>
        <v>0</v>
      </c>
      <c r="BI456" s="197">
        <f>IF(N456="nulová",J456,0)</f>
        <v>0</v>
      </c>
      <c r="BJ456" s="18" t="s">
        <v>36</v>
      </c>
      <c r="BK456" s="197">
        <f>ROUND(I456*H456,1)</f>
        <v>0</v>
      </c>
      <c r="BL456" s="18" t="s">
        <v>238</v>
      </c>
      <c r="BM456" s="196" t="s">
        <v>804</v>
      </c>
    </row>
    <row r="457" spans="1:65" s="13" customFormat="1" ht="11.25">
      <c r="B457" s="198"/>
      <c r="C457" s="199"/>
      <c r="D457" s="200" t="s">
        <v>146</v>
      </c>
      <c r="E457" s="201" t="s">
        <v>1</v>
      </c>
      <c r="F457" s="202" t="s">
        <v>805</v>
      </c>
      <c r="G457" s="199"/>
      <c r="H457" s="203">
        <v>655</v>
      </c>
      <c r="I457" s="204"/>
      <c r="J457" s="199"/>
      <c r="K457" s="199"/>
      <c r="L457" s="205"/>
      <c r="M457" s="206"/>
      <c r="N457" s="207"/>
      <c r="O457" s="207"/>
      <c r="P457" s="207"/>
      <c r="Q457" s="207"/>
      <c r="R457" s="207"/>
      <c r="S457" s="207"/>
      <c r="T457" s="208"/>
      <c r="AT457" s="209" t="s">
        <v>146</v>
      </c>
      <c r="AU457" s="209" t="s">
        <v>89</v>
      </c>
      <c r="AV457" s="13" t="s">
        <v>89</v>
      </c>
      <c r="AW457" s="13" t="s">
        <v>35</v>
      </c>
      <c r="AX457" s="13" t="s">
        <v>80</v>
      </c>
      <c r="AY457" s="209" t="s">
        <v>137</v>
      </c>
    </row>
    <row r="458" spans="1:65" s="13" customFormat="1" ht="11.25">
      <c r="B458" s="198"/>
      <c r="C458" s="199"/>
      <c r="D458" s="200" t="s">
        <v>146</v>
      </c>
      <c r="E458" s="201" t="s">
        <v>1</v>
      </c>
      <c r="F458" s="202" t="s">
        <v>806</v>
      </c>
      <c r="G458" s="199"/>
      <c r="H458" s="203">
        <v>511.9</v>
      </c>
      <c r="I458" s="204"/>
      <c r="J458" s="199"/>
      <c r="K458" s="199"/>
      <c r="L458" s="205"/>
      <c r="M458" s="206"/>
      <c r="N458" s="207"/>
      <c r="O458" s="207"/>
      <c r="P458" s="207"/>
      <c r="Q458" s="207"/>
      <c r="R458" s="207"/>
      <c r="S458" s="207"/>
      <c r="T458" s="208"/>
      <c r="AT458" s="209" t="s">
        <v>146</v>
      </c>
      <c r="AU458" s="209" t="s">
        <v>89</v>
      </c>
      <c r="AV458" s="13" t="s">
        <v>89</v>
      </c>
      <c r="AW458" s="13" t="s">
        <v>35</v>
      </c>
      <c r="AX458" s="13" t="s">
        <v>80</v>
      </c>
      <c r="AY458" s="209" t="s">
        <v>137</v>
      </c>
    </row>
    <row r="459" spans="1:65" s="14" customFormat="1" ht="11.25">
      <c r="B459" s="210"/>
      <c r="C459" s="211"/>
      <c r="D459" s="200" t="s">
        <v>146</v>
      </c>
      <c r="E459" s="212" t="s">
        <v>1</v>
      </c>
      <c r="F459" s="213" t="s">
        <v>151</v>
      </c>
      <c r="G459" s="211"/>
      <c r="H459" s="214">
        <v>1166.9000000000001</v>
      </c>
      <c r="I459" s="215"/>
      <c r="J459" s="211"/>
      <c r="K459" s="211"/>
      <c r="L459" s="216"/>
      <c r="M459" s="217"/>
      <c r="N459" s="218"/>
      <c r="O459" s="218"/>
      <c r="P459" s="218"/>
      <c r="Q459" s="218"/>
      <c r="R459" s="218"/>
      <c r="S459" s="218"/>
      <c r="T459" s="219"/>
      <c r="AT459" s="220" t="s">
        <v>146</v>
      </c>
      <c r="AU459" s="220" t="s">
        <v>89</v>
      </c>
      <c r="AV459" s="14" t="s">
        <v>144</v>
      </c>
      <c r="AW459" s="14" t="s">
        <v>35</v>
      </c>
      <c r="AX459" s="14" t="s">
        <v>36</v>
      </c>
      <c r="AY459" s="220" t="s">
        <v>137</v>
      </c>
    </row>
    <row r="460" spans="1:65" s="2" customFormat="1" ht="24.2" customHeight="1">
      <c r="A460" s="35"/>
      <c r="B460" s="36"/>
      <c r="C460" s="184" t="s">
        <v>807</v>
      </c>
      <c r="D460" s="184" t="s">
        <v>140</v>
      </c>
      <c r="E460" s="185" t="s">
        <v>808</v>
      </c>
      <c r="F460" s="186" t="s">
        <v>809</v>
      </c>
      <c r="G460" s="187" t="s">
        <v>143</v>
      </c>
      <c r="H460" s="188">
        <v>1227</v>
      </c>
      <c r="I460" s="189"/>
      <c r="J460" s="190">
        <f>ROUND(I460*H460,1)</f>
        <v>0</v>
      </c>
      <c r="K460" s="191"/>
      <c r="L460" s="40"/>
      <c r="M460" s="192" t="s">
        <v>1</v>
      </c>
      <c r="N460" s="193" t="s">
        <v>45</v>
      </c>
      <c r="O460" s="72"/>
      <c r="P460" s="194">
        <f>O460*H460</f>
        <v>0</v>
      </c>
      <c r="Q460" s="194">
        <v>2.0000000000000001E-4</v>
      </c>
      <c r="R460" s="194">
        <f>Q460*H460</f>
        <v>0.24540000000000001</v>
      </c>
      <c r="S460" s="194">
        <v>0</v>
      </c>
      <c r="T460" s="195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96" t="s">
        <v>238</v>
      </c>
      <c r="AT460" s="196" t="s">
        <v>140</v>
      </c>
      <c r="AU460" s="196" t="s">
        <v>89</v>
      </c>
      <c r="AY460" s="18" t="s">
        <v>137</v>
      </c>
      <c r="BE460" s="197">
        <f>IF(N460="základní",J460,0)</f>
        <v>0</v>
      </c>
      <c r="BF460" s="197">
        <f>IF(N460="snížená",J460,0)</f>
        <v>0</v>
      </c>
      <c r="BG460" s="197">
        <f>IF(N460="zákl. přenesená",J460,0)</f>
        <v>0</v>
      </c>
      <c r="BH460" s="197">
        <f>IF(N460="sníž. přenesená",J460,0)</f>
        <v>0</v>
      </c>
      <c r="BI460" s="197">
        <f>IF(N460="nulová",J460,0)</f>
        <v>0</v>
      </c>
      <c r="BJ460" s="18" t="s">
        <v>36</v>
      </c>
      <c r="BK460" s="197">
        <f>ROUND(I460*H460,1)</f>
        <v>0</v>
      </c>
      <c r="BL460" s="18" t="s">
        <v>238</v>
      </c>
      <c r="BM460" s="196" t="s">
        <v>810</v>
      </c>
    </row>
    <row r="461" spans="1:65" s="12" customFormat="1" ht="22.9" customHeight="1">
      <c r="B461" s="168"/>
      <c r="C461" s="169"/>
      <c r="D461" s="170" t="s">
        <v>79</v>
      </c>
      <c r="E461" s="182" t="s">
        <v>811</v>
      </c>
      <c r="F461" s="182" t="s">
        <v>812</v>
      </c>
      <c r="G461" s="169"/>
      <c r="H461" s="169"/>
      <c r="I461" s="172"/>
      <c r="J461" s="183">
        <f>BK461</f>
        <v>0</v>
      </c>
      <c r="K461" s="169"/>
      <c r="L461" s="174"/>
      <c r="M461" s="175"/>
      <c r="N461" s="176"/>
      <c r="O461" s="176"/>
      <c r="P461" s="177">
        <f>P462</f>
        <v>0</v>
      </c>
      <c r="Q461" s="176"/>
      <c r="R461" s="177">
        <f>R462</f>
        <v>0</v>
      </c>
      <c r="S461" s="176"/>
      <c r="T461" s="178">
        <f>T462</f>
        <v>0</v>
      </c>
      <c r="AR461" s="179" t="s">
        <v>89</v>
      </c>
      <c r="AT461" s="180" t="s">
        <v>79</v>
      </c>
      <c r="AU461" s="180" t="s">
        <v>36</v>
      </c>
      <c r="AY461" s="179" t="s">
        <v>137</v>
      </c>
      <c r="BK461" s="181">
        <f>BK462</f>
        <v>0</v>
      </c>
    </row>
    <row r="462" spans="1:65" s="2" customFormat="1" ht="16.5" customHeight="1">
      <c r="A462" s="35"/>
      <c r="B462" s="36"/>
      <c r="C462" s="184" t="s">
        <v>813</v>
      </c>
      <c r="D462" s="184" t="s">
        <v>140</v>
      </c>
      <c r="E462" s="185" t="s">
        <v>814</v>
      </c>
      <c r="F462" s="186" t="s">
        <v>815</v>
      </c>
      <c r="G462" s="187" t="s">
        <v>816</v>
      </c>
      <c r="H462" s="188">
        <v>1</v>
      </c>
      <c r="I462" s="189"/>
      <c r="J462" s="190">
        <f>ROUND(I462*H462,1)</f>
        <v>0</v>
      </c>
      <c r="K462" s="191"/>
      <c r="L462" s="40"/>
      <c r="M462" s="192" t="s">
        <v>1</v>
      </c>
      <c r="N462" s="193" t="s">
        <v>45</v>
      </c>
      <c r="O462" s="72"/>
      <c r="P462" s="194">
        <f>O462*H462</f>
        <v>0</v>
      </c>
      <c r="Q462" s="194">
        <v>0</v>
      </c>
      <c r="R462" s="194">
        <f>Q462*H462</f>
        <v>0</v>
      </c>
      <c r="S462" s="194">
        <v>0</v>
      </c>
      <c r="T462" s="195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96" t="s">
        <v>238</v>
      </c>
      <c r="AT462" s="196" t="s">
        <v>140</v>
      </c>
      <c r="AU462" s="196" t="s">
        <v>89</v>
      </c>
      <c r="AY462" s="18" t="s">
        <v>137</v>
      </c>
      <c r="BE462" s="197">
        <f>IF(N462="základní",J462,0)</f>
        <v>0</v>
      </c>
      <c r="BF462" s="197">
        <f>IF(N462="snížená",J462,0)</f>
        <v>0</v>
      </c>
      <c r="BG462" s="197">
        <f>IF(N462="zákl. přenesená",J462,0)</f>
        <v>0</v>
      </c>
      <c r="BH462" s="197">
        <f>IF(N462="sníž. přenesená",J462,0)</f>
        <v>0</v>
      </c>
      <c r="BI462" s="197">
        <f>IF(N462="nulová",J462,0)</f>
        <v>0</v>
      </c>
      <c r="BJ462" s="18" t="s">
        <v>36</v>
      </c>
      <c r="BK462" s="197">
        <f>ROUND(I462*H462,1)</f>
        <v>0</v>
      </c>
      <c r="BL462" s="18" t="s">
        <v>238</v>
      </c>
      <c r="BM462" s="196" t="s">
        <v>817</v>
      </c>
    </row>
    <row r="463" spans="1:65" s="12" customFormat="1" ht="25.9" customHeight="1">
      <c r="B463" s="168"/>
      <c r="C463" s="169"/>
      <c r="D463" s="170" t="s">
        <v>79</v>
      </c>
      <c r="E463" s="171" t="s">
        <v>818</v>
      </c>
      <c r="F463" s="171" t="s">
        <v>819</v>
      </c>
      <c r="G463" s="169"/>
      <c r="H463" s="169"/>
      <c r="I463" s="172"/>
      <c r="J463" s="173">
        <f>BK463</f>
        <v>0</v>
      </c>
      <c r="K463" s="169"/>
      <c r="L463" s="174"/>
      <c r="M463" s="175"/>
      <c r="N463" s="176"/>
      <c r="O463" s="176"/>
      <c r="P463" s="177">
        <f>P464+P470</f>
        <v>0</v>
      </c>
      <c r="Q463" s="176"/>
      <c r="R463" s="177">
        <f>R464+R470</f>
        <v>0</v>
      </c>
      <c r="S463" s="176"/>
      <c r="T463" s="178">
        <f>T464+T470</f>
        <v>0</v>
      </c>
      <c r="AR463" s="179" t="s">
        <v>144</v>
      </c>
      <c r="AT463" s="180" t="s">
        <v>79</v>
      </c>
      <c r="AU463" s="180" t="s">
        <v>80</v>
      </c>
      <c r="AY463" s="179" t="s">
        <v>137</v>
      </c>
      <c r="BK463" s="181">
        <f>BK464+BK470</f>
        <v>0</v>
      </c>
    </row>
    <row r="464" spans="1:65" s="12" customFormat="1" ht="22.9" customHeight="1">
      <c r="B464" s="168"/>
      <c r="C464" s="169"/>
      <c r="D464" s="170" t="s">
        <v>79</v>
      </c>
      <c r="E464" s="182" t="s">
        <v>820</v>
      </c>
      <c r="F464" s="182" t="s">
        <v>821</v>
      </c>
      <c r="G464" s="169"/>
      <c r="H464" s="169"/>
      <c r="I464" s="172"/>
      <c r="J464" s="183">
        <f>BK464</f>
        <v>0</v>
      </c>
      <c r="K464" s="169"/>
      <c r="L464" s="174"/>
      <c r="M464" s="175"/>
      <c r="N464" s="176"/>
      <c r="O464" s="176"/>
      <c r="P464" s="177">
        <f>SUM(P465:P469)</f>
        <v>0</v>
      </c>
      <c r="Q464" s="176"/>
      <c r="R464" s="177">
        <f>SUM(R465:R469)</f>
        <v>0</v>
      </c>
      <c r="S464" s="176"/>
      <c r="T464" s="178">
        <f>SUM(T465:T469)</f>
        <v>0</v>
      </c>
      <c r="AR464" s="179" t="s">
        <v>144</v>
      </c>
      <c r="AT464" s="180" t="s">
        <v>79</v>
      </c>
      <c r="AU464" s="180" t="s">
        <v>36</v>
      </c>
      <c r="AY464" s="179" t="s">
        <v>137</v>
      </c>
      <c r="BK464" s="181">
        <f>SUM(BK465:BK469)</f>
        <v>0</v>
      </c>
    </row>
    <row r="465" spans="1:65" s="2" customFormat="1" ht="16.5" customHeight="1">
      <c r="A465" s="35"/>
      <c r="B465" s="36"/>
      <c r="C465" s="184" t="s">
        <v>822</v>
      </c>
      <c r="D465" s="184" t="s">
        <v>140</v>
      </c>
      <c r="E465" s="185" t="s">
        <v>823</v>
      </c>
      <c r="F465" s="186" t="s">
        <v>824</v>
      </c>
      <c r="G465" s="187" t="s">
        <v>825</v>
      </c>
      <c r="H465" s="188">
        <v>1</v>
      </c>
      <c r="I465" s="189"/>
      <c r="J465" s="190">
        <f>ROUND(I465*H465,1)</f>
        <v>0</v>
      </c>
      <c r="K465" s="191"/>
      <c r="L465" s="40"/>
      <c r="M465" s="192" t="s">
        <v>1</v>
      </c>
      <c r="N465" s="193" t="s">
        <v>45</v>
      </c>
      <c r="O465" s="72"/>
      <c r="P465" s="194">
        <f>O465*H465</f>
        <v>0</v>
      </c>
      <c r="Q465" s="194">
        <v>0</v>
      </c>
      <c r="R465" s="194">
        <f>Q465*H465</f>
        <v>0</v>
      </c>
      <c r="S465" s="194">
        <v>0</v>
      </c>
      <c r="T465" s="195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196" t="s">
        <v>826</v>
      </c>
      <c r="AT465" s="196" t="s">
        <v>140</v>
      </c>
      <c r="AU465" s="196" t="s">
        <v>89</v>
      </c>
      <c r="AY465" s="18" t="s">
        <v>137</v>
      </c>
      <c r="BE465" s="197">
        <f>IF(N465="základní",J465,0)</f>
        <v>0</v>
      </c>
      <c r="BF465" s="197">
        <f>IF(N465="snížená",J465,0)</f>
        <v>0</v>
      </c>
      <c r="BG465" s="197">
        <f>IF(N465="zákl. přenesená",J465,0)</f>
        <v>0</v>
      </c>
      <c r="BH465" s="197">
        <f>IF(N465="sníž. přenesená",J465,0)</f>
        <v>0</v>
      </c>
      <c r="BI465" s="197">
        <f>IF(N465="nulová",J465,0)</f>
        <v>0</v>
      </c>
      <c r="BJ465" s="18" t="s">
        <v>36</v>
      </c>
      <c r="BK465" s="197">
        <f>ROUND(I465*H465,1)</f>
        <v>0</v>
      </c>
      <c r="BL465" s="18" t="s">
        <v>826</v>
      </c>
      <c r="BM465" s="196" t="s">
        <v>827</v>
      </c>
    </row>
    <row r="466" spans="1:65" s="16" customFormat="1" ht="11.25">
      <c r="B466" s="247"/>
      <c r="C466" s="248"/>
      <c r="D466" s="200" t="s">
        <v>146</v>
      </c>
      <c r="E466" s="249" t="s">
        <v>1</v>
      </c>
      <c r="F466" s="250" t="s">
        <v>828</v>
      </c>
      <c r="G466" s="248"/>
      <c r="H466" s="249" t="s">
        <v>1</v>
      </c>
      <c r="I466" s="251"/>
      <c r="J466" s="248"/>
      <c r="K466" s="248"/>
      <c r="L466" s="252"/>
      <c r="M466" s="253"/>
      <c r="N466" s="254"/>
      <c r="O466" s="254"/>
      <c r="P466" s="254"/>
      <c r="Q466" s="254"/>
      <c r="R466" s="254"/>
      <c r="S466" s="254"/>
      <c r="T466" s="255"/>
      <c r="AT466" s="256" t="s">
        <v>146</v>
      </c>
      <c r="AU466" s="256" t="s">
        <v>89</v>
      </c>
      <c r="AV466" s="16" t="s">
        <v>36</v>
      </c>
      <c r="AW466" s="16" t="s">
        <v>35</v>
      </c>
      <c r="AX466" s="16" t="s">
        <v>80</v>
      </c>
      <c r="AY466" s="256" t="s">
        <v>137</v>
      </c>
    </row>
    <row r="467" spans="1:65" s="16" customFormat="1" ht="22.5">
      <c r="B467" s="247"/>
      <c r="C467" s="248"/>
      <c r="D467" s="200" t="s">
        <v>146</v>
      </c>
      <c r="E467" s="249" t="s">
        <v>1</v>
      </c>
      <c r="F467" s="250" t="s">
        <v>829</v>
      </c>
      <c r="G467" s="248"/>
      <c r="H467" s="249" t="s">
        <v>1</v>
      </c>
      <c r="I467" s="251"/>
      <c r="J467" s="248"/>
      <c r="K467" s="248"/>
      <c r="L467" s="252"/>
      <c r="M467" s="253"/>
      <c r="N467" s="254"/>
      <c r="O467" s="254"/>
      <c r="P467" s="254"/>
      <c r="Q467" s="254"/>
      <c r="R467" s="254"/>
      <c r="S467" s="254"/>
      <c r="T467" s="255"/>
      <c r="AT467" s="256" t="s">
        <v>146</v>
      </c>
      <c r="AU467" s="256" t="s">
        <v>89</v>
      </c>
      <c r="AV467" s="16" t="s">
        <v>36</v>
      </c>
      <c r="AW467" s="16" t="s">
        <v>35</v>
      </c>
      <c r="AX467" s="16" t="s">
        <v>80</v>
      </c>
      <c r="AY467" s="256" t="s">
        <v>137</v>
      </c>
    </row>
    <row r="468" spans="1:65" s="16" customFormat="1" ht="22.5">
      <c r="B468" s="247"/>
      <c r="C468" s="248"/>
      <c r="D468" s="200" t="s">
        <v>146</v>
      </c>
      <c r="E468" s="249" t="s">
        <v>1</v>
      </c>
      <c r="F468" s="250" t="s">
        <v>830</v>
      </c>
      <c r="G468" s="248"/>
      <c r="H468" s="249" t="s">
        <v>1</v>
      </c>
      <c r="I468" s="251"/>
      <c r="J468" s="248"/>
      <c r="K468" s="248"/>
      <c r="L468" s="252"/>
      <c r="M468" s="253"/>
      <c r="N468" s="254"/>
      <c r="O468" s="254"/>
      <c r="P468" s="254"/>
      <c r="Q468" s="254"/>
      <c r="R468" s="254"/>
      <c r="S468" s="254"/>
      <c r="T468" s="255"/>
      <c r="AT468" s="256" t="s">
        <v>146</v>
      </c>
      <c r="AU468" s="256" t="s">
        <v>89</v>
      </c>
      <c r="AV468" s="16" t="s">
        <v>36</v>
      </c>
      <c r="AW468" s="16" t="s">
        <v>35</v>
      </c>
      <c r="AX468" s="16" t="s">
        <v>80</v>
      </c>
      <c r="AY468" s="256" t="s">
        <v>137</v>
      </c>
    </row>
    <row r="469" spans="1:65" s="13" customFormat="1" ht="11.25">
      <c r="B469" s="198"/>
      <c r="C469" s="199"/>
      <c r="D469" s="200" t="s">
        <v>146</v>
      </c>
      <c r="E469" s="201" t="s">
        <v>1</v>
      </c>
      <c r="F469" s="202" t="s">
        <v>36</v>
      </c>
      <c r="G469" s="199"/>
      <c r="H469" s="203">
        <v>1</v>
      </c>
      <c r="I469" s="204"/>
      <c r="J469" s="199"/>
      <c r="K469" s="199"/>
      <c r="L469" s="205"/>
      <c r="M469" s="206"/>
      <c r="N469" s="207"/>
      <c r="O469" s="207"/>
      <c r="P469" s="207"/>
      <c r="Q469" s="207"/>
      <c r="R469" s="207"/>
      <c r="S469" s="207"/>
      <c r="T469" s="208"/>
      <c r="AT469" s="209" t="s">
        <v>146</v>
      </c>
      <c r="AU469" s="209" t="s">
        <v>89</v>
      </c>
      <c r="AV469" s="13" t="s">
        <v>89</v>
      </c>
      <c r="AW469" s="13" t="s">
        <v>35</v>
      </c>
      <c r="AX469" s="13" t="s">
        <v>36</v>
      </c>
      <c r="AY469" s="209" t="s">
        <v>137</v>
      </c>
    </row>
    <row r="470" spans="1:65" s="12" customFormat="1" ht="22.9" customHeight="1">
      <c r="B470" s="168"/>
      <c r="C470" s="169"/>
      <c r="D470" s="170" t="s">
        <v>79</v>
      </c>
      <c r="E470" s="182" t="s">
        <v>831</v>
      </c>
      <c r="F470" s="182" t="s">
        <v>832</v>
      </c>
      <c r="G470" s="169"/>
      <c r="H470" s="169"/>
      <c r="I470" s="172"/>
      <c r="J470" s="183">
        <f>BK470</f>
        <v>0</v>
      </c>
      <c r="K470" s="169"/>
      <c r="L470" s="174"/>
      <c r="M470" s="175"/>
      <c r="N470" s="176"/>
      <c r="O470" s="176"/>
      <c r="P470" s="177">
        <f>SUM(P471:P483)</f>
        <v>0</v>
      </c>
      <c r="Q470" s="176"/>
      <c r="R470" s="177">
        <f>SUM(R471:R483)</f>
        <v>0</v>
      </c>
      <c r="S470" s="176"/>
      <c r="T470" s="178">
        <f>SUM(T471:T483)</f>
        <v>0</v>
      </c>
      <c r="AR470" s="179" t="s">
        <v>144</v>
      </c>
      <c r="AT470" s="180" t="s">
        <v>79</v>
      </c>
      <c r="AU470" s="180" t="s">
        <v>36</v>
      </c>
      <c r="AY470" s="179" t="s">
        <v>137</v>
      </c>
      <c r="BK470" s="181">
        <f>SUM(BK471:BK483)</f>
        <v>0</v>
      </c>
    </row>
    <row r="471" spans="1:65" s="2" customFormat="1" ht="16.5" customHeight="1">
      <c r="A471" s="35"/>
      <c r="B471" s="36"/>
      <c r="C471" s="184" t="s">
        <v>833</v>
      </c>
      <c r="D471" s="184" t="s">
        <v>140</v>
      </c>
      <c r="E471" s="185" t="s">
        <v>834</v>
      </c>
      <c r="F471" s="186" t="s">
        <v>835</v>
      </c>
      <c r="G471" s="187" t="s">
        <v>825</v>
      </c>
      <c r="H471" s="188">
        <v>1</v>
      </c>
      <c r="I471" s="189"/>
      <c r="J471" s="190">
        <f>ROUND(I471*H471,1)</f>
        <v>0</v>
      </c>
      <c r="K471" s="191"/>
      <c r="L471" s="40"/>
      <c r="M471" s="192" t="s">
        <v>1</v>
      </c>
      <c r="N471" s="193" t="s">
        <v>45</v>
      </c>
      <c r="O471" s="72"/>
      <c r="P471" s="194">
        <f>O471*H471</f>
        <v>0</v>
      </c>
      <c r="Q471" s="194">
        <v>0</v>
      </c>
      <c r="R471" s="194">
        <f>Q471*H471</f>
        <v>0</v>
      </c>
      <c r="S471" s="194">
        <v>0</v>
      </c>
      <c r="T471" s="195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96" t="s">
        <v>836</v>
      </c>
      <c r="AT471" s="196" t="s">
        <v>140</v>
      </c>
      <c r="AU471" s="196" t="s">
        <v>89</v>
      </c>
      <c r="AY471" s="18" t="s">
        <v>137</v>
      </c>
      <c r="BE471" s="197">
        <f>IF(N471="základní",J471,0)</f>
        <v>0</v>
      </c>
      <c r="BF471" s="197">
        <f>IF(N471="snížená",J471,0)</f>
        <v>0</v>
      </c>
      <c r="BG471" s="197">
        <f>IF(N471="zákl. přenesená",J471,0)</f>
        <v>0</v>
      </c>
      <c r="BH471" s="197">
        <f>IF(N471="sníž. přenesená",J471,0)</f>
        <v>0</v>
      </c>
      <c r="BI471" s="197">
        <f>IF(N471="nulová",J471,0)</f>
        <v>0</v>
      </c>
      <c r="BJ471" s="18" t="s">
        <v>36</v>
      </c>
      <c r="BK471" s="197">
        <f>ROUND(I471*H471,1)</f>
        <v>0</v>
      </c>
      <c r="BL471" s="18" t="s">
        <v>836</v>
      </c>
      <c r="BM471" s="196" t="s">
        <v>837</v>
      </c>
    </row>
    <row r="472" spans="1:65" s="16" customFormat="1" ht="11.25">
      <c r="B472" s="247"/>
      <c r="C472" s="248"/>
      <c r="D472" s="200" t="s">
        <v>146</v>
      </c>
      <c r="E472" s="249" t="s">
        <v>1</v>
      </c>
      <c r="F472" s="250" t="s">
        <v>838</v>
      </c>
      <c r="G472" s="248"/>
      <c r="H472" s="249" t="s">
        <v>1</v>
      </c>
      <c r="I472" s="251"/>
      <c r="J472" s="248"/>
      <c r="K472" s="248"/>
      <c r="L472" s="252"/>
      <c r="M472" s="253"/>
      <c r="N472" s="254"/>
      <c r="O472" s="254"/>
      <c r="P472" s="254"/>
      <c r="Q472" s="254"/>
      <c r="R472" s="254"/>
      <c r="S472" s="254"/>
      <c r="T472" s="255"/>
      <c r="AT472" s="256" t="s">
        <v>146</v>
      </c>
      <c r="AU472" s="256" t="s">
        <v>89</v>
      </c>
      <c r="AV472" s="16" t="s">
        <v>36</v>
      </c>
      <c r="AW472" s="16" t="s">
        <v>35</v>
      </c>
      <c r="AX472" s="16" t="s">
        <v>80</v>
      </c>
      <c r="AY472" s="256" t="s">
        <v>137</v>
      </c>
    </row>
    <row r="473" spans="1:65" s="16" customFormat="1" ht="22.5">
      <c r="B473" s="247"/>
      <c r="C473" s="248"/>
      <c r="D473" s="200" t="s">
        <v>146</v>
      </c>
      <c r="E473" s="249" t="s">
        <v>1</v>
      </c>
      <c r="F473" s="250" t="s">
        <v>839</v>
      </c>
      <c r="G473" s="248"/>
      <c r="H473" s="249" t="s">
        <v>1</v>
      </c>
      <c r="I473" s="251"/>
      <c r="J473" s="248"/>
      <c r="K473" s="248"/>
      <c r="L473" s="252"/>
      <c r="M473" s="253"/>
      <c r="N473" s="254"/>
      <c r="O473" s="254"/>
      <c r="P473" s="254"/>
      <c r="Q473" s="254"/>
      <c r="R473" s="254"/>
      <c r="S473" s="254"/>
      <c r="T473" s="255"/>
      <c r="AT473" s="256" t="s">
        <v>146</v>
      </c>
      <c r="AU473" s="256" t="s">
        <v>89</v>
      </c>
      <c r="AV473" s="16" t="s">
        <v>36</v>
      </c>
      <c r="AW473" s="16" t="s">
        <v>35</v>
      </c>
      <c r="AX473" s="16" t="s">
        <v>80</v>
      </c>
      <c r="AY473" s="256" t="s">
        <v>137</v>
      </c>
    </row>
    <row r="474" spans="1:65" s="13" customFormat="1" ht="11.25">
      <c r="B474" s="198"/>
      <c r="C474" s="199"/>
      <c r="D474" s="200" t="s">
        <v>146</v>
      </c>
      <c r="E474" s="201" t="s">
        <v>1</v>
      </c>
      <c r="F474" s="202" t="s">
        <v>36</v>
      </c>
      <c r="G474" s="199"/>
      <c r="H474" s="203">
        <v>1</v>
      </c>
      <c r="I474" s="204"/>
      <c r="J474" s="199"/>
      <c r="K474" s="199"/>
      <c r="L474" s="205"/>
      <c r="M474" s="206"/>
      <c r="N474" s="207"/>
      <c r="O474" s="207"/>
      <c r="P474" s="207"/>
      <c r="Q474" s="207"/>
      <c r="R474" s="207"/>
      <c r="S474" s="207"/>
      <c r="T474" s="208"/>
      <c r="AT474" s="209" t="s">
        <v>146</v>
      </c>
      <c r="AU474" s="209" t="s">
        <v>89</v>
      </c>
      <c r="AV474" s="13" t="s">
        <v>89</v>
      </c>
      <c r="AW474" s="13" t="s">
        <v>35</v>
      </c>
      <c r="AX474" s="13" t="s">
        <v>36</v>
      </c>
      <c r="AY474" s="209" t="s">
        <v>137</v>
      </c>
    </row>
    <row r="475" spans="1:65" s="2" customFormat="1" ht="16.5" customHeight="1">
      <c r="A475" s="35"/>
      <c r="B475" s="36"/>
      <c r="C475" s="184" t="s">
        <v>840</v>
      </c>
      <c r="D475" s="184" t="s">
        <v>140</v>
      </c>
      <c r="E475" s="185" t="s">
        <v>841</v>
      </c>
      <c r="F475" s="186" t="s">
        <v>842</v>
      </c>
      <c r="G475" s="187" t="s">
        <v>843</v>
      </c>
      <c r="H475" s="188">
        <v>40</v>
      </c>
      <c r="I475" s="189"/>
      <c r="J475" s="190">
        <f>ROUND(I475*H475,1)</f>
        <v>0</v>
      </c>
      <c r="K475" s="191"/>
      <c r="L475" s="40"/>
      <c r="M475" s="192" t="s">
        <v>1</v>
      </c>
      <c r="N475" s="193" t="s">
        <v>45</v>
      </c>
      <c r="O475" s="72"/>
      <c r="P475" s="194">
        <f>O475*H475</f>
        <v>0</v>
      </c>
      <c r="Q475" s="194">
        <v>0</v>
      </c>
      <c r="R475" s="194">
        <f>Q475*H475</f>
        <v>0</v>
      </c>
      <c r="S475" s="194">
        <v>0</v>
      </c>
      <c r="T475" s="195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196" t="s">
        <v>836</v>
      </c>
      <c r="AT475" s="196" t="s">
        <v>140</v>
      </c>
      <c r="AU475" s="196" t="s">
        <v>89</v>
      </c>
      <c r="AY475" s="18" t="s">
        <v>137</v>
      </c>
      <c r="BE475" s="197">
        <f>IF(N475="základní",J475,0)</f>
        <v>0</v>
      </c>
      <c r="BF475" s="197">
        <f>IF(N475="snížená",J475,0)</f>
        <v>0</v>
      </c>
      <c r="BG475" s="197">
        <f>IF(N475="zákl. přenesená",J475,0)</f>
        <v>0</v>
      </c>
      <c r="BH475" s="197">
        <f>IF(N475="sníž. přenesená",J475,0)</f>
        <v>0</v>
      </c>
      <c r="BI475" s="197">
        <f>IF(N475="nulová",J475,0)</f>
        <v>0</v>
      </c>
      <c r="BJ475" s="18" t="s">
        <v>36</v>
      </c>
      <c r="BK475" s="197">
        <f>ROUND(I475*H475,1)</f>
        <v>0</v>
      </c>
      <c r="BL475" s="18" t="s">
        <v>836</v>
      </c>
      <c r="BM475" s="196" t="s">
        <v>844</v>
      </c>
    </row>
    <row r="476" spans="1:65" s="16" customFormat="1" ht="11.25">
      <c r="B476" s="247"/>
      <c r="C476" s="248"/>
      <c r="D476" s="200" t="s">
        <v>146</v>
      </c>
      <c r="E476" s="249" t="s">
        <v>1</v>
      </c>
      <c r="F476" s="250" t="s">
        <v>838</v>
      </c>
      <c r="G476" s="248"/>
      <c r="H476" s="249" t="s">
        <v>1</v>
      </c>
      <c r="I476" s="251"/>
      <c r="J476" s="248"/>
      <c r="K476" s="248"/>
      <c r="L476" s="252"/>
      <c r="M476" s="253"/>
      <c r="N476" s="254"/>
      <c r="O476" s="254"/>
      <c r="P476" s="254"/>
      <c r="Q476" s="254"/>
      <c r="R476" s="254"/>
      <c r="S476" s="254"/>
      <c r="T476" s="255"/>
      <c r="AT476" s="256" t="s">
        <v>146</v>
      </c>
      <c r="AU476" s="256" t="s">
        <v>89</v>
      </c>
      <c r="AV476" s="16" t="s">
        <v>36</v>
      </c>
      <c r="AW476" s="16" t="s">
        <v>35</v>
      </c>
      <c r="AX476" s="16" t="s">
        <v>80</v>
      </c>
      <c r="AY476" s="256" t="s">
        <v>137</v>
      </c>
    </row>
    <row r="477" spans="1:65" s="16" customFormat="1" ht="11.25">
      <c r="B477" s="247"/>
      <c r="C477" s="248"/>
      <c r="D477" s="200" t="s">
        <v>146</v>
      </c>
      <c r="E477" s="249" t="s">
        <v>1</v>
      </c>
      <c r="F477" s="250" t="s">
        <v>845</v>
      </c>
      <c r="G477" s="248"/>
      <c r="H477" s="249" t="s">
        <v>1</v>
      </c>
      <c r="I477" s="251"/>
      <c r="J477" s="248"/>
      <c r="K477" s="248"/>
      <c r="L477" s="252"/>
      <c r="M477" s="253"/>
      <c r="N477" s="254"/>
      <c r="O477" s="254"/>
      <c r="P477" s="254"/>
      <c r="Q477" s="254"/>
      <c r="R477" s="254"/>
      <c r="S477" s="254"/>
      <c r="T477" s="255"/>
      <c r="AT477" s="256" t="s">
        <v>146</v>
      </c>
      <c r="AU477" s="256" t="s">
        <v>89</v>
      </c>
      <c r="AV477" s="16" t="s">
        <v>36</v>
      </c>
      <c r="AW477" s="16" t="s">
        <v>35</v>
      </c>
      <c r="AX477" s="16" t="s">
        <v>80</v>
      </c>
      <c r="AY477" s="256" t="s">
        <v>137</v>
      </c>
    </row>
    <row r="478" spans="1:65" s="13" customFormat="1" ht="11.25">
      <c r="B478" s="198"/>
      <c r="C478" s="199"/>
      <c r="D478" s="200" t="s">
        <v>146</v>
      </c>
      <c r="E478" s="201" t="s">
        <v>1</v>
      </c>
      <c r="F478" s="202" t="s">
        <v>846</v>
      </c>
      <c r="G478" s="199"/>
      <c r="H478" s="203">
        <v>40</v>
      </c>
      <c r="I478" s="204"/>
      <c r="J478" s="199"/>
      <c r="K478" s="199"/>
      <c r="L478" s="205"/>
      <c r="M478" s="206"/>
      <c r="N478" s="207"/>
      <c r="O478" s="207"/>
      <c r="P478" s="207"/>
      <c r="Q478" s="207"/>
      <c r="R478" s="207"/>
      <c r="S478" s="207"/>
      <c r="T478" s="208"/>
      <c r="AT478" s="209" t="s">
        <v>146</v>
      </c>
      <c r="AU478" s="209" t="s">
        <v>89</v>
      </c>
      <c r="AV478" s="13" t="s">
        <v>89</v>
      </c>
      <c r="AW478" s="13" t="s">
        <v>35</v>
      </c>
      <c r="AX478" s="13" t="s">
        <v>36</v>
      </c>
      <c r="AY478" s="209" t="s">
        <v>137</v>
      </c>
    </row>
    <row r="479" spans="1:65" s="2" customFormat="1" ht="16.5" customHeight="1">
      <c r="A479" s="35"/>
      <c r="B479" s="36"/>
      <c r="C479" s="184" t="s">
        <v>847</v>
      </c>
      <c r="D479" s="184" t="s">
        <v>140</v>
      </c>
      <c r="E479" s="185" t="s">
        <v>848</v>
      </c>
      <c r="F479" s="186" t="s">
        <v>849</v>
      </c>
      <c r="G479" s="187" t="s">
        <v>825</v>
      </c>
      <c r="H479" s="188">
        <v>1</v>
      </c>
      <c r="I479" s="189"/>
      <c r="J479" s="190">
        <f>ROUND(I479*H479,1)</f>
        <v>0</v>
      </c>
      <c r="K479" s="191"/>
      <c r="L479" s="40"/>
      <c r="M479" s="192" t="s">
        <v>1</v>
      </c>
      <c r="N479" s="193" t="s">
        <v>45</v>
      </c>
      <c r="O479" s="72"/>
      <c r="P479" s="194">
        <f>O479*H479</f>
        <v>0</v>
      </c>
      <c r="Q479" s="194">
        <v>0</v>
      </c>
      <c r="R479" s="194">
        <f>Q479*H479</f>
        <v>0</v>
      </c>
      <c r="S479" s="194">
        <v>0</v>
      </c>
      <c r="T479" s="195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196" t="s">
        <v>836</v>
      </c>
      <c r="AT479" s="196" t="s">
        <v>140</v>
      </c>
      <c r="AU479" s="196" t="s">
        <v>89</v>
      </c>
      <c r="AY479" s="18" t="s">
        <v>137</v>
      </c>
      <c r="BE479" s="197">
        <f>IF(N479="základní",J479,0)</f>
        <v>0</v>
      </c>
      <c r="BF479" s="197">
        <f>IF(N479="snížená",J479,0)</f>
        <v>0</v>
      </c>
      <c r="BG479" s="197">
        <f>IF(N479="zákl. přenesená",J479,0)</f>
        <v>0</v>
      </c>
      <c r="BH479" s="197">
        <f>IF(N479="sníž. přenesená",J479,0)</f>
        <v>0</v>
      </c>
      <c r="BI479" s="197">
        <f>IF(N479="nulová",J479,0)</f>
        <v>0</v>
      </c>
      <c r="BJ479" s="18" t="s">
        <v>36</v>
      </c>
      <c r="BK479" s="197">
        <f>ROUND(I479*H479,1)</f>
        <v>0</v>
      </c>
      <c r="BL479" s="18" t="s">
        <v>836</v>
      </c>
      <c r="BM479" s="196" t="s">
        <v>850</v>
      </c>
    </row>
    <row r="480" spans="1:65" s="16" customFormat="1" ht="11.25">
      <c r="B480" s="247"/>
      <c r="C480" s="248"/>
      <c r="D480" s="200" t="s">
        <v>146</v>
      </c>
      <c r="E480" s="249" t="s">
        <v>1</v>
      </c>
      <c r="F480" s="250" t="s">
        <v>851</v>
      </c>
      <c r="G480" s="248"/>
      <c r="H480" s="249" t="s">
        <v>1</v>
      </c>
      <c r="I480" s="251"/>
      <c r="J480" s="248"/>
      <c r="K480" s="248"/>
      <c r="L480" s="252"/>
      <c r="M480" s="253"/>
      <c r="N480" s="254"/>
      <c r="O480" s="254"/>
      <c r="P480" s="254"/>
      <c r="Q480" s="254"/>
      <c r="R480" s="254"/>
      <c r="S480" s="254"/>
      <c r="T480" s="255"/>
      <c r="AT480" s="256" t="s">
        <v>146</v>
      </c>
      <c r="AU480" s="256" t="s">
        <v>89</v>
      </c>
      <c r="AV480" s="16" t="s">
        <v>36</v>
      </c>
      <c r="AW480" s="16" t="s">
        <v>35</v>
      </c>
      <c r="AX480" s="16" t="s">
        <v>80</v>
      </c>
      <c r="AY480" s="256" t="s">
        <v>137</v>
      </c>
    </row>
    <row r="481" spans="1:51" s="16" customFormat="1" ht="33.75">
      <c r="B481" s="247"/>
      <c r="C481" s="248"/>
      <c r="D481" s="200" t="s">
        <v>146</v>
      </c>
      <c r="E481" s="249" t="s">
        <v>1</v>
      </c>
      <c r="F481" s="250" t="s">
        <v>852</v>
      </c>
      <c r="G481" s="248"/>
      <c r="H481" s="249" t="s">
        <v>1</v>
      </c>
      <c r="I481" s="251"/>
      <c r="J481" s="248"/>
      <c r="K481" s="248"/>
      <c r="L481" s="252"/>
      <c r="M481" s="253"/>
      <c r="N481" s="254"/>
      <c r="O481" s="254"/>
      <c r="P481" s="254"/>
      <c r="Q481" s="254"/>
      <c r="R481" s="254"/>
      <c r="S481" s="254"/>
      <c r="T481" s="255"/>
      <c r="AT481" s="256" t="s">
        <v>146</v>
      </c>
      <c r="AU481" s="256" t="s">
        <v>89</v>
      </c>
      <c r="AV481" s="16" t="s">
        <v>36</v>
      </c>
      <c r="AW481" s="16" t="s">
        <v>35</v>
      </c>
      <c r="AX481" s="16" t="s">
        <v>80</v>
      </c>
      <c r="AY481" s="256" t="s">
        <v>137</v>
      </c>
    </row>
    <row r="482" spans="1:51" s="16" customFormat="1" ht="33.75">
      <c r="B482" s="247"/>
      <c r="C482" s="248"/>
      <c r="D482" s="200" t="s">
        <v>146</v>
      </c>
      <c r="E482" s="249" t="s">
        <v>1</v>
      </c>
      <c r="F482" s="250" t="s">
        <v>853</v>
      </c>
      <c r="G482" s="248"/>
      <c r="H482" s="249" t="s">
        <v>1</v>
      </c>
      <c r="I482" s="251"/>
      <c r="J482" s="248"/>
      <c r="K482" s="248"/>
      <c r="L482" s="252"/>
      <c r="M482" s="253"/>
      <c r="N482" s="254"/>
      <c r="O482" s="254"/>
      <c r="P482" s="254"/>
      <c r="Q482" s="254"/>
      <c r="R482" s="254"/>
      <c r="S482" s="254"/>
      <c r="T482" s="255"/>
      <c r="AT482" s="256" t="s">
        <v>146</v>
      </c>
      <c r="AU482" s="256" t="s">
        <v>89</v>
      </c>
      <c r="AV482" s="16" t="s">
        <v>36</v>
      </c>
      <c r="AW482" s="16" t="s">
        <v>35</v>
      </c>
      <c r="AX482" s="16" t="s">
        <v>80</v>
      </c>
      <c r="AY482" s="256" t="s">
        <v>137</v>
      </c>
    </row>
    <row r="483" spans="1:51" s="13" customFormat="1" ht="11.25">
      <c r="B483" s="198"/>
      <c r="C483" s="199"/>
      <c r="D483" s="200" t="s">
        <v>146</v>
      </c>
      <c r="E483" s="201" t="s">
        <v>1</v>
      </c>
      <c r="F483" s="202" t="s">
        <v>36</v>
      </c>
      <c r="G483" s="199"/>
      <c r="H483" s="203">
        <v>1</v>
      </c>
      <c r="I483" s="204"/>
      <c r="J483" s="199"/>
      <c r="K483" s="199"/>
      <c r="L483" s="205"/>
      <c r="M483" s="258"/>
      <c r="N483" s="259"/>
      <c r="O483" s="259"/>
      <c r="P483" s="259"/>
      <c r="Q483" s="259"/>
      <c r="R483" s="259"/>
      <c r="S483" s="259"/>
      <c r="T483" s="260"/>
      <c r="AT483" s="209" t="s">
        <v>146</v>
      </c>
      <c r="AU483" s="209" t="s">
        <v>89</v>
      </c>
      <c r="AV483" s="13" t="s">
        <v>89</v>
      </c>
      <c r="AW483" s="13" t="s">
        <v>35</v>
      </c>
      <c r="AX483" s="13" t="s">
        <v>36</v>
      </c>
      <c r="AY483" s="209" t="s">
        <v>137</v>
      </c>
    </row>
    <row r="484" spans="1:51" s="2" customFormat="1" ht="6.95" customHeight="1">
      <c r="A484" s="35"/>
      <c r="B484" s="55"/>
      <c r="C484" s="56"/>
      <c r="D484" s="56"/>
      <c r="E484" s="56"/>
      <c r="F484" s="56"/>
      <c r="G484" s="56"/>
      <c r="H484" s="56"/>
      <c r="I484" s="56"/>
      <c r="J484" s="56"/>
      <c r="K484" s="56"/>
      <c r="L484" s="40"/>
      <c r="M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</row>
  </sheetData>
  <sheetProtection algorithmName="SHA-512" hashValue="S1LYPlSH3/A/Uhck1SRdQwOvC8QeNRdXk9RRKUlkPRGF8Qh3wINN+7QfNAkLoF4QKbN4puvpc+kmlHv6X7qvtg==" saltValue="jYjXSEQKL07JKjFHXeELxLTANN1KO3iNHubhaSuPIExXE1z8WuAFTPSwH0O/jk07GrJXH2r61aLEEMbk7aOGbw==" spinCount="100000" sheet="1" objects="1" scenarios="1" formatColumns="0" formatRows="0" autoFilter="0"/>
  <autoFilter ref="C139:K483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rintOptions horizontalCentered="1"/>
  <pageMargins left="0.59055118110236227" right="0.19685039370078741" top="0.59055118110236227" bottom="0.39370078740157483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01 - SO 01 - stavební úpr...</vt:lpstr>
      <vt:lpstr>'01 - SO 01 - stavební úpr...'!Názvy_tisku</vt:lpstr>
      <vt:lpstr>'Rekapitulace stavby'!Názvy_tisku</vt:lpstr>
      <vt:lpstr>'01 - SO 01 - stavební úpr...'!Oblast_tisku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Sandtner</dc:creator>
  <cp:lastModifiedBy>Vladimír Sandtner</cp:lastModifiedBy>
  <cp:lastPrinted>2025-11-13T09:32:57Z</cp:lastPrinted>
  <dcterms:created xsi:type="dcterms:W3CDTF">2025-11-13T09:31:47Z</dcterms:created>
  <dcterms:modified xsi:type="dcterms:W3CDTF">2025-11-13T09:33:00Z</dcterms:modified>
</cp:coreProperties>
</file>